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him0713\Desktop\게시판공고\월결산서\"/>
    </mc:Choice>
  </mc:AlternateContent>
  <bookViews>
    <workbookView xWindow="0" yWindow="0" windowWidth="28800" windowHeight="12390"/>
  </bookViews>
  <sheets>
    <sheet name="4분기" sheetId="25" r:id="rId1"/>
    <sheet name="12월 " sheetId="24" r:id="rId2"/>
    <sheet name="11월 " sheetId="23" r:id="rId3"/>
    <sheet name="10월 " sheetId="22" r:id="rId4"/>
  </sheets>
  <externalReferences>
    <externalReference r:id="rId5"/>
    <externalReference r:id="rId6"/>
    <externalReference r:id="rId7"/>
  </externalReferences>
  <definedNames>
    <definedName name="_xlnm.Print_Area" localSheetId="3">'10월 '!$B$1:$I$29</definedName>
    <definedName name="_xlnm.Print_Area" localSheetId="2">'11월 '!$B$1:$I$29</definedName>
    <definedName name="_xlnm.Print_Area" localSheetId="1">'12월 '!$B$1:$I$30</definedName>
    <definedName name="_xlnm.Print_Area" localSheetId="0">'4분기'!$B$1:$I$32</definedName>
  </definedNames>
  <calcPr calcId="152511"/>
</workbook>
</file>

<file path=xl/calcChain.xml><?xml version="1.0" encoding="utf-8"?>
<calcChain xmlns="http://schemas.openxmlformats.org/spreadsheetml/2006/main">
  <c r="I26" i="25" l="1"/>
  <c r="I27" i="25"/>
  <c r="I28" i="25"/>
  <c r="I23" i="25"/>
  <c r="I19" i="25"/>
  <c r="I20" i="25"/>
  <c r="I15" i="25"/>
  <c r="I16" i="25"/>
  <c r="I9" i="25"/>
  <c r="I10" i="25"/>
  <c r="I11" i="25"/>
  <c r="I12" i="25"/>
  <c r="E26" i="25"/>
  <c r="E27" i="25"/>
  <c r="E23" i="25"/>
  <c r="E18" i="25"/>
  <c r="E16" i="25" s="1"/>
  <c r="E13" i="25"/>
  <c r="E14" i="25"/>
  <c r="E15" i="25"/>
  <c r="E9" i="25"/>
  <c r="E10" i="25"/>
  <c r="I32" i="25"/>
  <c r="I30" i="25"/>
  <c r="I25" i="25"/>
  <c r="I22" i="25"/>
  <c r="I18" i="25"/>
  <c r="I14" i="25"/>
  <c r="I8" i="25"/>
  <c r="E25" i="25"/>
  <c r="E22" i="25"/>
  <c r="E20" i="25"/>
  <c r="E17" i="25"/>
  <c r="E12" i="25"/>
  <c r="E8" i="25"/>
  <c r="D27" i="25"/>
  <c r="D25" i="25"/>
  <c r="H23" i="25"/>
  <c r="H19" i="25"/>
  <c r="H20" i="25"/>
  <c r="H15" i="25"/>
  <c r="H16" i="25"/>
  <c r="H30" i="25"/>
  <c r="H29" i="25" s="1"/>
  <c r="H26" i="25"/>
  <c r="H27" i="25"/>
  <c r="H28" i="25"/>
  <c r="H25" i="25"/>
  <c r="H24" i="25" s="1"/>
  <c r="H22" i="25"/>
  <c r="H18" i="25"/>
  <c r="H14" i="25"/>
  <c r="H9" i="25"/>
  <c r="H10" i="25"/>
  <c r="H11" i="25"/>
  <c r="H12" i="25"/>
  <c r="H8" i="25"/>
  <c r="D26" i="25"/>
  <c r="D18" i="25"/>
  <c r="D13" i="25"/>
  <c r="D14" i="25"/>
  <c r="D15" i="25"/>
  <c r="D20" i="25"/>
  <c r="D17" i="25"/>
  <c r="D12" i="25"/>
  <c r="I31" i="25"/>
  <c r="H31" i="25"/>
  <c r="I29" i="25"/>
  <c r="H21" i="25"/>
  <c r="D16" i="25"/>
  <c r="H7" i="25"/>
  <c r="E21" i="25" l="1"/>
  <c r="E19" i="25"/>
  <c r="I21" i="25"/>
  <c r="H17" i="25"/>
  <c r="I13" i="25"/>
  <c r="I24" i="25"/>
  <c r="I17" i="25"/>
  <c r="H13" i="25"/>
  <c r="H6" i="25" s="1"/>
  <c r="I7" i="25"/>
  <c r="D24" i="25"/>
  <c r="D11" i="25"/>
  <c r="E24" i="25"/>
  <c r="D19" i="25"/>
  <c r="E11" i="25"/>
  <c r="E7" i="25"/>
  <c r="D7" i="25"/>
  <c r="I24" i="24"/>
  <c r="H24" i="24"/>
  <c r="I30" i="24"/>
  <c r="I29" i="24" s="1"/>
  <c r="I25" i="24"/>
  <c r="I23" i="24"/>
  <c r="I19" i="24"/>
  <c r="I20" i="24"/>
  <c r="I15" i="24"/>
  <c r="I16" i="24"/>
  <c r="I22" i="24"/>
  <c r="I18" i="24"/>
  <c r="I14" i="24"/>
  <c r="I9" i="24"/>
  <c r="I10" i="24"/>
  <c r="I11" i="24"/>
  <c r="I12" i="24"/>
  <c r="I8" i="24"/>
  <c r="E26" i="24"/>
  <c r="E27" i="24"/>
  <c r="E25" i="24"/>
  <c r="E23" i="24"/>
  <c r="E22" i="24"/>
  <c r="E20" i="24"/>
  <c r="E19" i="24" s="1"/>
  <c r="E18" i="24"/>
  <c r="E17" i="24"/>
  <c r="E13" i="24"/>
  <c r="E14" i="24"/>
  <c r="E15" i="24"/>
  <c r="E12" i="24"/>
  <c r="E9" i="24"/>
  <c r="E10" i="24"/>
  <c r="E8" i="24"/>
  <c r="I31" i="24"/>
  <c r="H31" i="24"/>
  <c r="H29" i="24"/>
  <c r="D24" i="24"/>
  <c r="H21" i="24"/>
  <c r="D19" i="24"/>
  <c r="H17" i="24"/>
  <c r="D16" i="24"/>
  <c r="H13" i="24"/>
  <c r="D11" i="24"/>
  <c r="H7" i="24"/>
  <c r="D7" i="24"/>
  <c r="I6" i="25" l="1"/>
  <c r="D6" i="25"/>
  <c r="E6" i="25"/>
  <c r="E7" i="24"/>
  <c r="I7" i="24"/>
  <c r="E21" i="24"/>
  <c r="I21" i="24"/>
  <c r="I17" i="24"/>
  <c r="H6" i="24"/>
  <c r="I13" i="24"/>
  <c r="E24" i="24"/>
  <c r="E16" i="24"/>
  <c r="E11" i="24"/>
  <c r="D6" i="24"/>
  <c r="I8" i="23"/>
  <c r="I9" i="23"/>
  <c r="I24" i="23"/>
  <c r="H24" i="23"/>
  <c r="I27" i="23"/>
  <c r="I23" i="23"/>
  <c r="I22" i="23"/>
  <c r="I19" i="23"/>
  <c r="I20" i="23"/>
  <c r="I18" i="23"/>
  <c r="I15" i="23"/>
  <c r="I16" i="23"/>
  <c r="I14" i="23"/>
  <c r="E27" i="23"/>
  <c r="E25" i="23"/>
  <c r="E20" i="23"/>
  <c r="E19" i="23" s="1"/>
  <c r="E18" i="23"/>
  <c r="E17" i="23"/>
  <c r="E13" i="23"/>
  <c r="E14" i="23"/>
  <c r="E15" i="23"/>
  <c r="E12" i="23"/>
  <c r="E8" i="22"/>
  <c r="E9" i="22"/>
  <c r="E10" i="22"/>
  <c r="I28" i="23"/>
  <c r="H28" i="23"/>
  <c r="I26" i="23"/>
  <c r="H26" i="23"/>
  <c r="I25" i="23"/>
  <c r="E26" i="23"/>
  <c r="D24" i="23"/>
  <c r="E23" i="23"/>
  <c r="E22" i="23"/>
  <c r="E21" i="23" s="1"/>
  <c r="H21" i="23"/>
  <c r="D19" i="23"/>
  <c r="H17" i="23"/>
  <c r="D16" i="23"/>
  <c r="H13" i="23"/>
  <c r="D11" i="23"/>
  <c r="H7" i="23"/>
  <c r="D7" i="23"/>
  <c r="E6" i="24" l="1"/>
  <c r="I6" i="24"/>
  <c r="E24" i="23"/>
  <c r="E16" i="23"/>
  <c r="E7" i="23"/>
  <c r="D6" i="23"/>
  <c r="E11" i="23"/>
  <c r="I21" i="23"/>
  <c r="I13" i="23"/>
  <c r="I7" i="23"/>
  <c r="I17" i="23"/>
  <c r="H6" i="23"/>
  <c r="I28" i="22"/>
  <c r="I27" i="22" s="1"/>
  <c r="I23" i="22"/>
  <c r="I22" i="22"/>
  <c r="I19" i="22"/>
  <c r="I20" i="22"/>
  <c r="I18" i="22"/>
  <c r="I15" i="22"/>
  <c r="I16" i="22"/>
  <c r="I14" i="22"/>
  <c r="I9" i="22"/>
  <c r="I10" i="22"/>
  <c r="I11" i="22"/>
  <c r="I12" i="22"/>
  <c r="I8" i="22"/>
  <c r="E26" i="22"/>
  <c r="E27" i="22"/>
  <c r="E25" i="22"/>
  <c r="E22" i="22"/>
  <c r="E21" i="22" s="1"/>
  <c r="E20" i="22"/>
  <c r="E18" i="22"/>
  <c r="E17" i="22"/>
  <c r="E13" i="22"/>
  <c r="E14" i="22"/>
  <c r="E15" i="22"/>
  <c r="E12" i="22"/>
  <c r="I24" i="22"/>
  <c r="H24" i="22"/>
  <c r="I29" i="22"/>
  <c r="H29" i="22"/>
  <c r="H27" i="22"/>
  <c r="I26" i="22"/>
  <c r="D24" i="22"/>
  <c r="E23" i="22"/>
  <c r="H21" i="22"/>
  <c r="E19" i="22"/>
  <c r="D19" i="22"/>
  <c r="H17" i="22"/>
  <c r="D16" i="22"/>
  <c r="H13" i="22"/>
  <c r="D11" i="22"/>
  <c r="H7" i="22"/>
  <c r="D7" i="22"/>
  <c r="E6" i="23" l="1"/>
  <c r="I6" i="23"/>
  <c r="I21" i="22"/>
  <c r="I13" i="22"/>
  <c r="I17" i="22"/>
  <c r="I7" i="22"/>
  <c r="I6" i="22" s="1"/>
  <c r="E24" i="22"/>
  <c r="E16" i="22"/>
  <c r="E11" i="22"/>
  <c r="E7" i="22"/>
  <c r="H6" i="22"/>
  <c r="D6" i="22"/>
  <c r="E6" i="22" l="1"/>
</calcChain>
</file>

<file path=xl/sharedStrings.xml><?xml version="1.0" encoding="utf-8"?>
<sst xmlns="http://schemas.openxmlformats.org/spreadsheetml/2006/main" count="291" uniqueCount="80">
  <si>
    <t>인건비</t>
    <phoneticPr fontId="19" type="noConversion"/>
  </si>
  <si>
    <t>보조금</t>
  </si>
  <si>
    <t>사업수입</t>
  </si>
  <si>
    <t>후원금</t>
  </si>
  <si>
    <t>지정후원사업</t>
  </si>
  <si>
    <t>비지정후원사업</t>
  </si>
  <si>
    <t>전입금</t>
  </si>
  <si>
    <t>이월금</t>
  </si>
  <si>
    <t>잡수입</t>
  </si>
  <si>
    <t>(단위 : 원)</t>
    <phoneticPr fontId="19" type="noConversion"/>
  </si>
  <si>
    <t>세                                   입</t>
    <phoneticPr fontId="19" type="noConversion"/>
  </si>
  <si>
    <t>세                                  출</t>
    <phoneticPr fontId="19" type="noConversion"/>
  </si>
  <si>
    <t>계    정</t>
    <phoneticPr fontId="19" type="noConversion"/>
  </si>
  <si>
    <t>계</t>
    <phoneticPr fontId="19" type="noConversion"/>
  </si>
  <si>
    <t>*사업수입 계</t>
    <phoneticPr fontId="19" type="noConversion"/>
  </si>
  <si>
    <t>운영비</t>
    <phoneticPr fontId="19" type="noConversion"/>
  </si>
  <si>
    <t>재산조성비</t>
    <phoneticPr fontId="19" type="noConversion"/>
  </si>
  <si>
    <t>사업비</t>
    <phoneticPr fontId="19" type="noConversion"/>
  </si>
  <si>
    <t>법인전입금</t>
    <phoneticPr fontId="19" type="noConversion"/>
  </si>
  <si>
    <t>경로당활성화사업</t>
    <phoneticPr fontId="19" type="noConversion"/>
  </si>
  <si>
    <t>잡지출</t>
    <phoneticPr fontId="19" type="noConversion"/>
  </si>
  <si>
    <t>이월금</t>
    <phoneticPr fontId="19" type="noConversion"/>
  </si>
  <si>
    <t>차월이월</t>
    <phoneticPr fontId="19" type="noConversion"/>
  </si>
  <si>
    <t>기본사업비(법인)</t>
    <phoneticPr fontId="19" type="noConversion"/>
  </si>
  <si>
    <t>*인건비 계</t>
    <phoneticPr fontId="19" type="noConversion"/>
  </si>
  <si>
    <t>*사업비계</t>
    <phoneticPr fontId="19" type="noConversion"/>
  </si>
  <si>
    <t>*운영비 계</t>
    <phoneticPr fontId="19" type="noConversion"/>
  </si>
  <si>
    <t>*후원금 계</t>
    <phoneticPr fontId="19" type="noConversion"/>
  </si>
  <si>
    <t>*법인전입금 계</t>
    <phoneticPr fontId="19" type="noConversion"/>
  </si>
  <si>
    <t>*재산조성비 계</t>
    <phoneticPr fontId="19" type="noConversion"/>
  </si>
  <si>
    <t>*이월금 계</t>
    <phoneticPr fontId="19" type="noConversion"/>
  </si>
  <si>
    <t>*차월이월금</t>
    <phoneticPr fontId="19" type="noConversion"/>
  </si>
  <si>
    <t>*잡수입계</t>
    <phoneticPr fontId="19" type="noConversion"/>
  </si>
  <si>
    <t>*잡지출 계</t>
    <phoneticPr fontId="19" type="noConversion"/>
  </si>
  <si>
    <t>기타잡수입</t>
    <phoneticPr fontId="19" type="noConversion"/>
  </si>
  <si>
    <t>반환금</t>
    <phoneticPr fontId="19" type="noConversion"/>
  </si>
  <si>
    <t>전년도후원금이월금</t>
    <phoneticPr fontId="19" type="noConversion"/>
  </si>
  <si>
    <t>전년도기타이월금</t>
    <phoneticPr fontId="19" type="noConversion"/>
  </si>
  <si>
    <t xml:space="preserve">시도보조금 </t>
    <phoneticPr fontId="19" type="noConversion"/>
  </si>
  <si>
    <t>시군구보조금</t>
    <phoneticPr fontId="19" type="noConversion"/>
  </si>
  <si>
    <t>경로식당운영수입</t>
    <phoneticPr fontId="19" type="noConversion"/>
  </si>
  <si>
    <t>이미용사업수입</t>
    <phoneticPr fontId="19" type="noConversion"/>
  </si>
  <si>
    <t>기타사업수입</t>
    <phoneticPr fontId="19" type="noConversion"/>
  </si>
  <si>
    <t>경상운영보조사업</t>
    <phoneticPr fontId="19" type="noConversion"/>
  </si>
  <si>
    <t>법인전입금사업</t>
    <phoneticPr fontId="19" type="noConversion"/>
  </si>
  <si>
    <t>기본사업비</t>
    <phoneticPr fontId="19" type="noConversion"/>
  </si>
  <si>
    <t>후원사업비</t>
    <phoneticPr fontId="19" type="noConversion"/>
  </si>
  <si>
    <t>실비유료사업비</t>
    <phoneticPr fontId="19" type="noConversion"/>
  </si>
  <si>
    <t>국고보조금</t>
    <phoneticPr fontId="19" type="noConversion"/>
  </si>
  <si>
    <t>특정보조사업비</t>
    <phoneticPr fontId="19" type="noConversion"/>
  </si>
  <si>
    <t>`</t>
    <phoneticPr fontId="19" type="noConversion"/>
  </si>
  <si>
    <t>*보조금수입 계</t>
    <phoneticPr fontId="19" type="noConversion"/>
  </si>
  <si>
    <t>갤러리카페사업수입</t>
    <phoneticPr fontId="19" type="noConversion"/>
  </si>
  <si>
    <t>재산조성비(법인)</t>
    <phoneticPr fontId="19" type="noConversion"/>
  </si>
  <si>
    <t>서울시립중랑노인종합복지관</t>
    <phoneticPr fontId="19" type="noConversion"/>
  </si>
  <si>
    <t>운영비(경상)</t>
    <phoneticPr fontId="19" type="noConversion"/>
  </si>
  <si>
    <t>기관운영비/회의비(경상)</t>
    <phoneticPr fontId="19" type="noConversion"/>
  </si>
  <si>
    <t>기타예금이자</t>
    <phoneticPr fontId="19" type="noConversion"/>
  </si>
  <si>
    <t>*반환금 계</t>
    <phoneticPr fontId="19" type="noConversion"/>
  </si>
  <si>
    <t>운영비(법인)</t>
    <phoneticPr fontId="19" type="noConversion"/>
  </si>
  <si>
    <t>기타예금이자(지정후원)</t>
    <phoneticPr fontId="19" type="noConversion"/>
  </si>
  <si>
    <t>지정후원금및이자반환</t>
    <phoneticPr fontId="19" type="noConversion"/>
  </si>
  <si>
    <t>2017년 10월 결산서</t>
    <phoneticPr fontId="19" type="noConversion"/>
  </si>
  <si>
    <t>수입액
(10월)</t>
    <phoneticPr fontId="19" type="noConversion"/>
  </si>
  <si>
    <t>누계
(1~10월)</t>
    <phoneticPr fontId="19" type="noConversion"/>
  </si>
  <si>
    <t>집행액
(10월)</t>
    <phoneticPr fontId="19" type="noConversion"/>
  </si>
  <si>
    <t>노인사회활동보조금반환</t>
    <phoneticPr fontId="19" type="noConversion"/>
  </si>
  <si>
    <t>2017년 11월 결산서</t>
    <phoneticPr fontId="19" type="noConversion"/>
  </si>
  <si>
    <t>수입액
(11월)</t>
    <phoneticPr fontId="19" type="noConversion"/>
  </si>
  <si>
    <t>누계
(1~11월)</t>
    <phoneticPr fontId="19" type="noConversion"/>
  </si>
  <si>
    <t>집행액
(11월)</t>
    <phoneticPr fontId="19" type="noConversion"/>
  </si>
  <si>
    <t>누계
(1~12월)</t>
    <phoneticPr fontId="19" type="noConversion"/>
  </si>
  <si>
    <t>누계
(1~12월)</t>
    <phoneticPr fontId="19" type="noConversion"/>
  </si>
  <si>
    <t>지정후원금 이자반환</t>
    <phoneticPr fontId="19" type="noConversion"/>
  </si>
  <si>
    <t>보조금 이자반납</t>
    <phoneticPr fontId="19" type="noConversion"/>
  </si>
  <si>
    <t>보조금 반납</t>
    <phoneticPr fontId="19" type="noConversion"/>
  </si>
  <si>
    <t>지정후원금 반납</t>
    <phoneticPr fontId="19" type="noConversion"/>
  </si>
  <si>
    <t>2017년 4분기 세입세출 결산서</t>
    <phoneticPr fontId="19" type="noConversion"/>
  </si>
  <si>
    <t>수입액
(10~12월)</t>
    <phoneticPr fontId="19" type="noConversion"/>
  </si>
  <si>
    <t>집행액
(10~12월)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</si>
</sst>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\ #,##0_-;\-\ #,##0_-;_-* &quot;-&quot;_-;_-@_-"/>
  </numFmts>
  <fonts count="3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4"/>
      <name val="돋움"/>
      <family val="3"/>
      <charset val="129"/>
    </font>
    <font>
      <b/>
      <sz val="22"/>
      <name val="돋움"/>
      <family val="3"/>
      <charset val="129"/>
    </font>
    <font>
      <b/>
      <sz val="36"/>
      <name val="08서울남산체 L"/>
      <family val="1"/>
      <charset val="129"/>
    </font>
    <font>
      <b/>
      <sz val="36"/>
      <name val="08서울남산체 M"/>
      <family val="1"/>
      <charset val="129"/>
    </font>
    <font>
      <sz val="14"/>
      <name val="08서울남산체 M"/>
      <family val="1"/>
      <charset val="129"/>
    </font>
    <font>
      <sz val="11"/>
      <name val="08서울남산체 M"/>
      <family val="1"/>
      <charset val="129"/>
    </font>
    <font>
      <sz val="13"/>
      <name val="08서울남산체 M"/>
      <family val="1"/>
      <charset val="129"/>
    </font>
    <font>
      <b/>
      <sz val="14"/>
      <name val="08서울남산체 M"/>
      <family val="1"/>
      <charset val="129"/>
    </font>
    <font>
      <b/>
      <sz val="12"/>
      <name val="08서울남산체 M"/>
      <family val="1"/>
      <charset val="129"/>
    </font>
    <font>
      <sz val="12"/>
      <name val="08서울남산체 M"/>
      <family val="1"/>
      <charset val="129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43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0" borderId="1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" fillId="21" borderId="2" applyNumberFormat="0" applyFont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7" borderId="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20" borderId="9" applyNumberFormat="0" applyAlignment="0" applyProtection="0">
      <alignment vertical="center"/>
    </xf>
  </cellStyleXfs>
  <cellXfs count="72">
    <xf numFmtId="0" fontId="0" fillId="0" borderId="0" xfId="0">
      <alignment vertical="center"/>
    </xf>
    <xf numFmtId="41" fontId="1" fillId="0" borderId="0" xfId="32" applyFont="1" applyAlignment="1">
      <alignment horizontal="center" vertical="center"/>
    </xf>
    <xf numFmtId="41" fontId="1" fillId="0" borderId="0" xfId="32" applyFont="1" applyAlignment="1">
      <alignment horizontal="left" vertical="center"/>
    </xf>
    <xf numFmtId="41" fontId="1" fillId="0" borderId="0" xfId="32" applyFont="1" applyFill="1" applyAlignment="1">
      <alignment horizontal="center" vertical="center"/>
    </xf>
    <xf numFmtId="41" fontId="0" fillId="0" borderId="0" xfId="32" applyFont="1" applyAlignment="1">
      <alignment horizontal="center" vertical="center"/>
    </xf>
    <xf numFmtId="41" fontId="20" fillId="0" borderId="0" xfId="32" applyFont="1" applyAlignment="1">
      <alignment horizontal="left" vertical="center"/>
    </xf>
    <xf numFmtId="41" fontId="0" fillId="0" borderId="17" xfId="32" applyFont="1" applyBorder="1" applyAlignment="1">
      <alignment horizontal="left" vertical="center"/>
    </xf>
    <xf numFmtId="41" fontId="0" fillId="0" borderId="0" xfId="32" applyFont="1" applyBorder="1" applyAlignment="1">
      <alignment horizontal="left" vertical="center"/>
    </xf>
    <xf numFmtId="41" fontId="1" fillId="0" borderId="18" xfId="32" applyFont="1" applyBorder="1" applyAlignment="1">
      <alignment horizontal="center" vertical="center"/>
    </xf>
    <xf numFmtId="41" fontId="24" fillId="0" borderId="0" xfId="32" applyFont="1" applyFill="1" applyBorder="1" applyAlignment="1">
      <alignment horizontal="center" vertical="center"/>
    </xf>
    <xf numFmtId="41" fontId="25" fillId="0" borderId="0" xfId="32" applyFont="1" applyAlignment="1">
      <alignment horizontal="left" vertical="center"/>
    </xf>
    <xf numFmtId="41" fontId="26" fillId="0" borderId="0" xfId="32" applyFont="1" applyAlignment="1">
      <alignment horizontal="left" vertical="center"/>
    </xf>
    <xf numFmtId="41" fontId="26" fillId="0" borderId="0" xfId="32" applyFont="1" applyAlignment="1">
      <alignment horizontal="center" vertical="center"/>
    </xf>
    <xf numFmtId="41" fontId="26" fillId="0" borderId="0" xfId="32" applyFont="1" applyBorder="1" applyAlignment="1">
      <alignment horizontal="right" vertical="center"/>
    </xf>
    <xf numFmtId="41" fontId="27" fillId="0" borderId="0" xfId="32" applyFont="1" applyBorder="1" applyAlignment="1">
      <alignment horizontal="right" vertical="center"/>
    </xf>
    <xf numFmtId="41" fontId="28" fillId="25" borderId="11" xfId="32" applyFont="1" applyFill="1" applyBorder="1" applyAlignment="1">
      <alignment horizontal="center" vertical="center" wrapText="1"/>
    </xf>
    <xf numFmtId="41" fontId="29" fillId="25" borderId="11" xfId="32" applyFont="1" applyFill="1" applyBorder="1" applyAlignment="1">
      <alignment horizontal="center" vertical="center"/>
    </xf>
    <xf numFmtId="41" fontId="29" fillId="25" borderId="10" xfId="32" applyFont="1" applyFill="1" applyBorder="1" applyAlignment="1">
      <alignment horizontal="center" vertical="center"/>
    </xf>
    <xf numFmtId="41" fontId="30" fillId="24" borderId="11" xfId="32" applyFont="1" applyFill="1" applyBorder="1" applyAlignment="1">
      <alignment horizontal="left" vertical="center"/>
    </xf>
    <xf numFmtId="41" fontId="30" fillId="24" borderId="11" xfId="32" applyFont="1" applyFill="1" applyBorder="1" applyAlignment="1">
      <alignment horizontal="center" vertical="center"/>
    </xf>
    <xf numFmtId="41" fontId="30" fillId="24" borderId="10" xfId="32" applyFont="1" applyFill="1" applyBorder="1" applyAlignment="1">
      <alignment horizontal="center" vertical="center"/>
    </xf>
    <xf numFmtId="41" fontId="30" fillId="26" borderId="12" xfId="32" applyFont="1" applyFill="1" applyBorder="1" applyAlignment="1">
      <alignment horizontal="left" vertical="center"/>
    </xf>
    <xf numFmtId="41" fontId="30" fillId="26" borderId="12" xfId="32" applyFont="1" applyFill="1" applyBorder="1" applyAlignment="1">
      <alignment horizontal="center" vertical="center"/>
    </xf>
    <xf numFmtId="41" fontId="30" fillId="0" borderId="10" xfId="32" applyFont="1" applyBorder="1" applyAlignment="1">
      <alignment horizontal="left" vertical="center" shrinkToFit="1"/>
    </xf>
    <xf numFmtId="41" fontId="30" fillId="0" borderId="12" xfId="32" applyFont="1" applyBorder="1" applyAlignment="1">
      <alignment horizontal="left" vertical="center" shrinkToFit="1"/>
    </xf>
    <xf numFmtId="41" fontId="30" fillId="0" borderId="12" xfId="32" applyFont="1" applyBorder="1">
      <alignment vertical="center"/>
    </xf>
    <xf numFmtId="41" fontId="30" fillId="0" borderId="11" xfId="32" applyFont="1" applyBorder="1" applyAlignment="1">
      <alignment horizontal="left" vertical="center" shrinkToFit="1"/>
    </xf>
    <xf numFmtId="176" fontId="30" fillId="0" borderId="11" xfId="32" applyNumberFormat="1" applyFont="1" applyBorder="1" applyAlignment="1">
      <alignment horizontal="right" vertical="center" shrinkToFit="1"/>
    </xf>
    <xf numFmtId="41" fontId="30" fillId="0" borderId="11" xfId="32" applyFont="1" applyBorder="1">
      <alignment vertical="center"/>
    </xf>
    <xf numFmtId="41" fontId="30" fillId="0" borderId="10" xfId="32" applyFont="1" applyBorder="1" applyAlignment="1">
      <alignment horizontal="left" vertical="center"/>
    </xf>
    <xf numFmtId="41" fontId="30" fillId="0" borderId="11" xfId="32" applyFont="1" applyFill="1" applyBorder="1" applyAlignment="1">
      <alignment horizontal="center" vertical="center"/>
    </xf>
    <xf numFmtId="41" fontId="30" fillId="0" borderId="10" xfId="32" applyFont="1" applyFill="1" applyBorder="1" applyAlignment="1">
      <alignment vertical="center"/>
    </xf>
    <xf numFmtId="41" fontId="30" fillId="0" borderId="11" xfId="32" applyFont="1" applyFill="1" applyBorder="1" applyAlignment="1">
      <alignment horizontal="left" vertical="center"/>
    </xf>
    <xf numFmtId="41" fontId="30" fillId="0" borderId="10" xfId="32" applyFont="1" applyFill="1" applyBorder="1" applyAlignment="1">
      <alignment horizontal="center" vertical="center"/>
    </xf>
    <xf numFmtId="41" fontId="30" fillId="0" borderId="13" xfId="32" applyFont="1" applyBorder="1" applyAlignment="1">
      <alignment horizontal="left" vertical="center"/>
    </xf>
    <xf numFmtId="41" fontId="30" fillId="0" borderId="10" xfId="32" applyFont="1" applyFill="1" applyBorder="1" applyAlignment="1">
      <alignment horizontal="left" vertical="center"/>
    </xf>
    <xf numFmtId="41" fontId="25" fillId="24" borderId="10" xfId="32" applyFont="1" applyFill="1" applyBorder="1" applyAlignment="1">
      <alignment horizontal="left" vertical="center"/>
    </xf>
    <xf numFmtId="176" fontId="30" fillId="24" borderId="10" xfId="32" applyNumberFormat="1" applyFont="1" applyFill="1" applyBorder="1" applyAlignment="1">
      <alignment horizontal="right" vertical="center"/>
    </xf>
    <xf numFmtId="176" fontId="30" fillId="0" borderId="10" xfId="32" applyNumberFormat="1" applyFont="1" applyBorder="1" applyAlignment="1">
      <alignment horizontal="right" vertical="center"/>
    </xf>
    <xf numFmtId="41" fontId="30" fillId="24" borderId="10" xfId="32" applyFont="1" applyFill="1" applyBorder="1" applyAlignment="1">
      <alignment horizontal="left" vertical="center"/>
    </xf>
    <xf numFmtId="41" fontId="30" fillId="0" borderId="14" xfId="32" applyFont="1" applyBorder="1" applyAlignment="1">
      <alignment vertical="center"/>
    </xf>
    <xf numFmtId="41" fontId="30" fillId="0" borderId="13" xfId="32" applyFont="1" applyBorder="1" applyAlignment="1">
      <alignment vertical="center"/>
    </xf>
    <xf numFmtId="41" fontId="28" fillId="25" borderId="10" xfId="32" applyFont="1" applyFill="1" applyBorder="1" applyAlignment="1">
      <alignment horizontal="center" vertical="center" wrapText="1"/>
    </xf>
    <xf numFmtId="41" fontId="30" fillId="0" borderId="14" xfId="32" applyFont="1" applyFill="1" applyBorder="1" applyAlignment="1">
      <alignment horizontal="center" vertical="center"/>
    </xf>
    <xf numFmtId="41" fontId="30" fillId="0" borderId="14" xfId="32" applyFont="1" applyBorder="1" applyAlignment="1">
      <alignment horizontal="center" vertical="center"/>
    </xf>
    <xf numFmtId="41" fontId="25" fillId="24" borderId="15" xfId="32" applyFont="1" applyFill="1" applyBorder="1" applyAlignment="1">
      <alignment horizontal="left" vertical="center"/>
    </xf>
    <xf numFmtId="41" fontId="30" fillId="0" borderId="14" xfId="32" applyFont="1" applyFill="1" applyBorder="1" applyAlignment="1">
      <alignment horizontal="center" vertical="center"/>
    </xf>
    <xf numFmtId="41" fontId="30" fillId="0" borderId="14" xfId="32" applyFont="1" applyBorder="1" applyAlignment="1">
      <alignment horizontal="center" vertical="center"/>
    </xf>
    <xf numFmtId="41" fontId="25" fillId="24" borderId="15" xfId="32" applyFont="1" applyFill="1" applyBorder="1" applyAlignment="1">
      <alignment horizontal="left" vertical="center"/>
    </xf>
    <xf numFmtId="41" fontId="30" fillId="26" borderId="11" xfId="32" applyFont="1" applyFill="1" applyBorder="1" applyAlignment="1">
      <alignment horizontal="left" vertical="center"/>
    </xf>
    <xf numFmtId="41" fontId="30" fillId="26" borderId="10" xfId="32" applyFont="1" applyFill="1" applyBorder="1" applyAlignment="1">
      <alignment horizontal="center" vertical="center"/>
    </xf>
    <xf numFmtId="41" fontId="30" fillId="0" borderId="14" xfId="32" applyFont="1" applyFill="1" applyBorder="1" applyAlignment="1">
      <alignment horizontal="center" vertical="center"/>
    </xf>
    <xf numFmtId="41" fontId="30" fillId="0" borderId="14" xfId="32" applyFont="1" applyBorder="1" applyAlignment="1">
      <alignment horizontal="center" vertical="center"/>
    </xf>
    <xf numFmtId="41" fontId="25" fillId="24" borderId="15" xfId="32" applyFont="1" applyFill="1" applyBorder="1" applyAlignment="1">
      <alignment horizontal="left" vertical="center"/>
    </xf>
    <xf numFmtId="41" fontId="30" fillId="26" borderId="10" xfId="32" applyFont="1" applyFill="1" applyBorder="1" applyAlignment="1">
      <alignment horizontal="left" vertical="center"/>
    </xf>
    <xf numFmtId="41" fontId="30" fillId="0" borderId="14" xfId="32" applyFont="1" applyFill="1" applyBorder="1" applyAlignment="1">
      <alignment horizontal="center" vertical="center"/>
    </xf>
    <xf numFmtId="41" fontId="30" fillId="0" borderId="14" xfId="32" applyFont="1" applyBorder="1" applyAlignment="1">
      <alignment horizontal="center" vertical="center"/>
    </xf>
    <xf numFmtId="41" fontId="25" fillId="24" borderId="15" xfId="32" applyFont="1" applyFill="1" applyBorder="1" applyAlignment="1">
      <alignment horizontal="left" vertical="center"/>
    </xf>
    <xf numFmtId="41" fontId="30" fillId="0" borderId="14" xfId="32" applyFont="1" applyBorder="1" applyAlignment="1">
      <alignment horizontal="center" vertical="center"/>
    </xf>
    <xf numFmtId="41" fontId="30" fillId="0" borderId="13" xfId="32" applyFont="1" applyBorder="1" applyAlignment="1">
      <alignment horizontal="center" vertical="center"/>
    </xf>
    <xf numFmtId="41" fontId="30" fillId="0" borderId="16" xfId="32" applyFont="1" applyBorder="1" applyAlignment="1">
      <alignment horizontal="center" vertical="center"/>
    </xf>
    <xf numFmtId="41" fontId="23" fillId="0" borderId="0" xfId="32" applyFont="1" applyFill="1" applyBorder="1" applyAlignment="1">
      <alignment horizontal="center" vertical="center"/>
    </xf>
    <xf numFmtId="41" fontId="28" fillId="25" borderId="10" xfId="32" applyFont="1" applyFill="1" applyBorder="1" applyAlignment="1">
      <alignment horizontal="center" vertical="center"/>
    </xf>
    <xf numFmtId="41" fontId="28" fillId="25" borderId="15" xfId="32" applyFont="1" applyFill="1" applyBorder="1" applyAlignment="1">
      <alignment horizontal="center" vertical="center"/>
    </xf>
    <xf numFmtId="41" fontId="28" fillId="25" borderId="11" xfId="32" applyFont="1" applyFill="1" applyBorder="1" applyAlignment="1">
      <alignment horizontal="center" vertical="center"/>
    </xf>
    <xf numFmtId="41" fontId="25" fillId="24" borderId="15" xfId="32" applyFont="1" applyFill="1" applyBorder="1" applyAlignment="1">
      <alignment horizontal="left" vertical="center"/>
    </xf>
    <xf numFmtId="41" fontId="25" fillId="24" borderId="11" xfId="32" applyFont="1" applyFill="1" applyBorder="1" applyAlignment="1">
      <alignment horizontal="left" vertical="center"/>
    </xf>
    <xf numFmtId="41" fontId="30" fillId="0" borderId="14" xfId="32" applyFont="1" applyFill="1" applyBorder="1" applyAlignment="1">
      <alignment horizontal="center" vertical="center"/>
    </xf>
    <xf numFmtId="41" fontId="30" fillId="0" borderId="13" xfId="32" applyFont="1" applyFill="1" applyBorder="1" applyAlignment="1">
      <alignment horizontal="center" vertical="center"/>
    </xf>
    <xf numFmtId="41" fontId="22" fillId="0" borderId="0" xfId="32" applyFont="1" applyAlignment="1">
      <alignment horizontal="right" vertical="center"/>
    </xf>
    <xf numFmtId="41" fontId="21" fillId="0" borderId="0" xfId="32" applyFont="1" applyAlignment="1">
      <alignment horizontal="right" vertical="center"/>
    </xf>
    <xf numFmtId="41" fontId="30" fillId="0" borderId="16" xfId="32" applyFont="1" applyFill="1" applyBorder="1" applyAlignment="1">
      <alignment horizontal="center" vertical="center"/>
    </xf>
  </cellXfs>
  <cellStyles count="43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쉼표 [0]" xfId="32" builtinId="6"/>
    <cellStyle name="연결된 셀" xfId="33" builtinId="24" customBuiltin="1"/>
    <cellStyle name="요약" xfId="34" builtinId="25" customBuiltin="1"/>
    <cellStyle name="입력" xfId="35" builtinId="20" customBuiltin="1"/>
    <cellStyle name="제목" xfId="36" builtinId="15" customBuiltin="1"/>
    <cellStyle name="제목 1" xfId="37" builtinId="16" customBuiltin="1"/>
    <cellStyle name="제목 2" xfId="38" builtinId="17" customBuiltin="1"/>
    <cellStyle name="제목 3" xfId="39" builtinId="18" customBuiltin="1"/>
    <cellStyle name="제목 4" xfId="40" builtinId="19" customBuiltin="1"/>
    <cellStyle name="좋음" xfId="41" builtinId="26" customBuiltin="1"/>
    <cellStyle name="출력" xfId="42" builtinId="21" customBuiltin="1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10&#50900;%20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8&#50900;%20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9&#50900;%20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1월 "/>
      <sheetName val="10월 "/>
      <sheetName val="9월 "/>
      <sheetName val="8월  "/>
      <sheetName val="7월 "/>
      <sheetName val="6월 "/>
      <sheetName val="5월 "/>
      <sheetName val="4월"/>
      <sheetName val="3월"/>
      <sheetName val="2월"/>
      <sheetName val="1월"/>
    </sheetNames>
    <sheetDataSet>
      <sheetData sheetId="0"/>
      <sheetData sheetId="1">
        <row r="8">
          <cell r="E8">
            <v>309230440</v>
          </cell>
          <cell r="I8">
            <v>141780129</v>
          </cell>
        </row>
        <row r="9">
          <cell r="I9">
            <v>4081260</v>
          </cell>
        </row>
        <row r="12">
          <cell r="E12">
            <v>141012000</v>
          </cell>
        </row>
        <row r="13">
          <cell r="E13">
            <v>4216000</v>
          </cell>
        </row>
        <row r="14">
          <cell r="E14">
            <v>6492500</v>
          </cell>
          <cell r="I14">
            <v>789902640</v>
          </cell>
        </row>
        <row r="15">
          <cell r="E15">
            <v>65499825</v>
          </cell>
          <cell r="I15">
            <v>53698590</v>
          </cell>
        </row>
        <row r="16">
          <cell r="I16">
            <v>125756009</v>
          </cell>
        </row>
        <row r="17">
          <cell r="E17">
            <v>76986900</v>
          </cell>
        </row>
        <row r="18">
          <cell r="E18">
            <v>119689470</v>
          </cell>
          <cell r="I18">
            <v>105780240</v>
          </cell>
        </row>
        <row r="19">
          <cell r="I19">
            <v>3294840</v>
          </cell>
        </row>
        <row r="20">
          <cell r="E20">
            <v>201370000</v>
          </cell>
          <cell r="I20">
            <v>6629902</v>
          </cell>
        </row>
        <row r="22">
          <cell r="I22">
            <v>44469460</v>
          </cell>
        </row>
        <row r="23">
          <cell r="I23">
            <v>25689100</v>
          </cell>
        </row>
        <row r="25">
          <cell r="E25">
            <v>271279</v>
          </cell>
        </row>
        <row r="27">
          <cell r="E27">
            <v>1292861</v>
          </cell>
          <cell r="I27">
            <v>691240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8월  "/>
      <sheetName val="7월 "/>
      <sheetName val="6월 "/>
      <sheetName val="5월 "/>
      <sheetName val="4월"/>
      <sheetName val="3월"/>
      <sheetName val="2월"/>
      <sheetName val="1월"/>
      <sheetName val="9월 "/>
      <sheetName val="8월 "/>
    </sheetNames>
    <sheetDataSet>
      <sheetData sheetId="0">
        <row r="8">
          <cell r="E8">
            <v>238729288</v>
          </cell>
        </row>
        <row r="22">
          <cell r="E22">
            <v>64571773</v>
          </cell>
        </row>
        <row r="23">
          <cell r="E23">
            <v>28805572</v>
          </cell>
        </row>
        <row r="25">
          <cell r="I25">
            <v>53094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월 "/>
      <sheetName val="8월  "/>
      <sheetName val="7월 "/>
      <sheetName val="6월 "/>
      <sheetName val="5월 "/>
      <sheetName val="4월"/>
      <sheetName val="3월"/>
      <sheetName val="2월"/>
      <sheetName val="1월"/>
      <sheetName val="9월  "/>
    </sheetNames>
    <sheetDataSet>
      <sheetData sheetId="0" refreshError="1">
        <row r="8">
          <cell r="E8">
            <v>275435360</v>
          </cell>
          <cell r="I8">
            <v>122520319</v>
          </cell>
        </row>
        <row r="9">
          <cell r="E9">
            <v>1512247540</v>
          </cell>
          <cell r="I9">
            <v>4081260</v>
          </cell>
        </row>
        <row r="10">
          <cell r="E10">
            <v>198353940</v>
          </cell>
          <cell r="I10">
            <v>129057472</v>
          </cell>
        </row>
        <row r="11">
          <cell r="I11">
            <v>178762437</v>
          </cell>
        </row>
        <row r="12">
          <cell r="E12">
            <v>130086000</v>
          </cell>
          <cell r="I12">
            <v>805705661</v>
          </cell>
        </row>
        <row r="13">
          <cell r="E13">
            <v>3844000</v>
          </cell>
        </row>
        <row r="14">
          <cell r="E14">
            <v>5812500</v>
          </cell>
          <cell r="I14">
            <v>722723550</v>
          </cell>
        </row>
        <row r="15">
          <cell r="E15">
            <v>59872376</v>
          </cell>
          <cell r="I15">
            <v>49277230</v>
          </cell>
        </row>
        <row r="16">
          <cell r="I16">
            <v>119503199</v>
          </cell>
        </row>
        <row r="17">
          <cell r="E17">
            <v>75546900</v>
          </cell>
        </row>
        <row r="18">
          <cell r="E18">
            <v>94220770</v>
          </cell>
          <cell r="I18">
            <v>92807800</v>
          </cell>
        </row>
        <row r="19">
          <cell r="I19">
            <v>2736340</v>
          </cell>
        </row>
        <row r="20">
          <cell r="E20">
            <v>154000000</v>
          </cell>
          <cell r="I20">
            <v>5703802</v>
          </cell>
        </row>
        <row r="22">
          <cell r="I22">
            <v>39879150</v>
          </cell>
        </row>
        <row r="23">
          <cell r="I23">
            <v>23115100</v>
          </cell>
        </row>
        <row r="25">
          <cell r="E25">
            <v>271279</v>
          </cell>
        </row>
        <row r="26">
          <cell r="E26">
            <v>5826</v>
          </cell>
        </row>
        <row r="27">
          <cell r="E27">
            <v>1233861</v>
          </cell>
          <cell r="I27">
            <v>691240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40"/>
  <sheetViews>
    <sheetView tabSelected="1" zoomScale="75" zoomScaleNormal="75" workbookViewId="0">
      <selection activeCell="B1" sqref="B1:I32"/>
    </sheetView>
  </sheetViews>
  <sheetFormatPr defaultRowHeight="13.5" x14ac:dyDescent="0.15"/>
  <cols>
    <col min="1" max="1" width="1.21875" style="1" customWidth="1"/>
    <col min="2" max="2" width="14.109375" style="1" customWidth="1"/>
    <col min="3" max="3" width="25.109375" style="2" customWidth="1"/>
    <col min="4" max="4" width="18" style="1" customWidth="1"/>
    <col min="5" max="5" width="18.21875" style="1" customWidth="1"/>
    <col min="6" max="6" width="12.88671875" style="1" customWidth="1"/>
    <col min="7" max="7" width="24.44140625" style="2" customWidth="1"/>
    <col min="8" max="8" width="16.77734375" style="2" customWidth="1"/>
    <col min="9" max="9" width="18.6640625" style="1" customWidth="1"/>
    <col min="10" max="16384" width="8.88671875" style="1"/>
  </cols>
  <sheetData>
    <row r="1" spans="2:13" ht="44.25" x14ac:dyDescent="0.15">
      <c r="B1" s="61" t="s">
        <v>77</v>
      </c>
      <c r="C1" s="61"/>
      <c r="D1" s="61"/>
      <c r="E1" s="61"/>
      <c r="F1" s="61"/>
      <c r="G1" s="61"/>
      <c r="H1" s="61"/>
      <c r="I1" s="61"/>
    </row>
    <row r="2" spans="2:13" ht="44.25" x14ac:dyDescent="0.15">
      <c r="B2" s="9"/>
      <c r="C2" s="9"/>
      <c r="D2" s="9"/>
      <c r="E2" s="9"/>
      <c r="F2" s="9"/>
      <c r="G2" s="9"/>
      <c r="H2" s="9"/>
      <c r="I2" s="9"/>
      <c r="M2" s="4" t="s">
        <v>50</v>
      </c>
    </row>
    <row r="3" spans="2:13" ht="33" customHeight="1" x14ac:dyDescent="0.15">
      <c r="B3" s="10" t="s">
        <v>54</v>
      </c>
      <c r="C3" s="11"/>
      <c r="D3" s="12"/>
      <c r="E3" s="13"/>
      <c r="F3" s="12"/>
      <c r="G3" s="11"/>
      <c r="H3" s="11"/>
      <c r="I3" s="14" t="s">
        <v>9</v>
      </c>
    </row>
    <row r="4" spans="2:13" ht="36.75" customHeight="1" x14ac:dyDescent="0.15">
      <c r="B4" s="62" t="s">
        <v>10</v>
      </c>
      <c r="C4" s="62"/>
      <c r="D4" s="62"/>
      <c r="E4" s="62"/>
      <c r="F4" s="62" t="s">
        <v>11</v>
      </c>
      <c r="G4" s="62"/>
      <c r="H4" s="62"/>
      <c r="I4" s="62"/>
    </row>
    <row r="5" spans="2:13" ht="40.5" customHeight="1" x14ac:dyDescent="0.15">
      <c r="B5" s="63" t="s">
        <v>12</v>
      </c>
      <c r="C5" s="64"/>
      <c r="D5" s="15" t="s">
        <v>78</v>
      </c>
      <c r="E5" s="42" t="s">
        <v>71</v>
      </c>
      <c r="F5" s="62" t="s">
        <v>12</v>
      </c>
      <c r="G5" s="62"/>
      <c r="H5" s="15" t="s">
        <v>79</v>
      </c>
      <c r="I5" s="42" t="s">
        <v>71</v>
      </c>
    </row>
    <row r="6" spans="2:13" ht="32.25" customHeight="1" x14ac:dyDescent="0.15">
      <c r="B6" s="62" t="s">
        <v>13</v>
      </c>
      <c r="C6" s="62"/>
      <c r="D6" s="16">
        <f>+D11+D16+D19+D21+D24+D7</f>
        <v>1167623932</v>
      </c>
      <c r="E6" s="16">
        <f>+E11+E16+E19+E21+E24+E7</f>
        <v>3464241586</v>
      </c>
      <c r="F6" s="62" t="s">
        <v>13</v>
      </c>
      <c r="G6" s="62"/>
      <c r="H6" s="17">
        <f>+H7+H13+H17+H21+H24+H29+H31</f>
        <v>1167623932</v>
      </c>
      <c r="I6" s="17">
        <f>+I7+I13+I17+I21+I24+I29+I31</f>
        <v>3464241586</v>
      </c>
    </row>
    <row r="7" spans="2:13" ht="22.5" customHeight="1" x14ac:dyDescent="0.15">
      <c r="B7" s="57" t="s">
        <v>51</v>
      </c>
      <c r="C7" s="18"/>
      <c r="D7" s="19">
        <f>SUM(D8:D10)</f>
        <v>647223380</v>
      </c>
      <c r="E7" s="19">
        <f>SUM(E8:E10)</f>
        <v>2633260220</v>
      </c>
      <c r="F7" s="65" t="s">
        <v>25</v>
      </c>
      <c r="G7" s="66"/>
      <c r="H7" s="20">
        <f>SUM(H8:H12)</f>
        <v>567327027</v>
      </c>
      <c r="I7" s="20">
        <f>SUM(I8:I12)</f>
        <v>1807454176</v>
      </c>
    </row>
    <row r="8" spans="2:13" ht="22.5" customHeight="1" x14ac:dyDescent="0.15">
      <c r="B8" s="58" t="s">
        <v>1</v>
      </c>
      <c r="C8" s="21" t="s">
        <v>48</v>
      </c>
      <c r="D8" s="22">
        <v>88564250</v>
      </c>
      <c r="E8" s="22">
        <f>+'12월 '!E8</f>
        <v>363999610</v>
      </c>
      <c r="F8" s="58" t="s">
        <v>17</v>
      </c>
      <c r="G8" s="23" t="s">
        <v>45</v>
      </c>
      <c r="H8" s="23">
        <f>+'12월 '!H8+'11월 '!H8+'10월 '!H8</f>
        <v>70303681</v>
      </c>
      <c r="I8" s="22">
        <f>+'12월 '!I8</f>
        <v>192824000</v>
      </c>
    </row>
    <row r="9" spans="2:13" ht="22.5" customHeight="1" x14ac:dyDescent="0.15">
      <c r="B9" s="60"/>
      <c r="C9" s="24" t="s">
        <v>38</v>
      </c>
      <c r="D9" s="22">
        <v>495524665</v>
      </c>
      <c r="E9" s="22">
        <f>+'12월 '!E9</f>
        <v>2007772205</v>
      </c>
      <c r="F9" s="60"/>
      <c r="G9" s="26" t="s">
        <v>23</v>
      </c>
      <c r="H9" s="23">
        <f>+'12월 '!H9+'11월 '!H9+'10월 '!H9</f>
        <v>1764070</v>
      </c>
      <c r="I9" s="22">
        <f>+'12월 '!I9</f>
        <v>5845330</v>
      </c>
      <c r="J9" s="8"/>
    </row>
    <row r="10" spans="2:13" ht="22.5" customHeight="1" x14ac:dyDescent="0.15">
      <c r="B10" s="59"/>
      <c r="C10" s="26" t="s">
        <v>39</v>
      </c>
      <c r="D10" s="22">
        <v>63134465</v>
      </c>
      <c r="E10" s="22">
        <f>+'12월 '!E10</f>
        <v>261488405</v>
      </c>
      <c r="F10" s="60"/>
      <c r="G10" s="23" t="s">
        <v>46</v>
      </c>
      <c r="H10" s="23">
        <f>+'12월 '!H10+'11월 '!H10+'10월 '!H10</f>
        <v>105259430</v>
      </c>
      <c r="I10" s="22">
        <f>+'12월 '!I10</f>
        <v>234316902</v>
      </c>
    </row>
    <row r="11" spans="2:13" ht="23.1" customHeight="1" x14ac:dyDescent="0.15">
      <c r="B11" s="57" t="s">
        <v>14</v>
      </c>
      <c r="C11" s="18"/>
      <c r="D11" s="19">
        <f>SUM(D12:D15)</f>
        <v>60869824</v>
      </c>
      <c r="E11" s="19">
        <f>SUM(E12:E15)</f>
        <v>260484700</v>
      </c>
      <c r="F11" s="60"/>
      <c r="G11" s="23" t="s">
        <v>47</v>
      </c>
      <c r="H11" s="23">
        <f>+'12월 '!H11+'11월 '!H11+'10월 '!H11</f>
        <v>58945077</v>
      </c>
      <c r="I11" s="22">
        <f>+'12월 '!I11</f>
        <v>237707514</v>
      </c>
    </row>
    <row r="12" spans="2:13" ht="23.1" customHeight="1" x14ac:dyDescent="0.15">
      <c r="B12" s="58" t="s">
        <v>2</v>
      </c>
      <c r="C12" s="29" t="s">
        <v>40</v>
      </c>
      <c r="D12" s="22">
        <f>+'12월 '!D12+'11월 '!D12+'10월 '!D12</f>
        <v>38568000</v>
      </c>
      <c r="E12" s="22">
        <f>+'12월 '!E12</f>
        <v>168654000</v>
      </c>
      <c r="F12" s="59"/>
      <c r="G12" s="26" t="s">
        <v>49</v>
      </c>
      <c r="H12" s="23">
        <f>+'12월 '!H12+'11월 '!H12+'10월 '!H12</f>
        <v>331054769</v>
      </c>
      <c r="I12" s="22">
        <f>+'12월 '!I12</f>
        <v>1136760430</v>
      </c>
    </row>
    <row r="13" spans="2:13" ht="22.5" customHeight="1" x14ac:dyDescent="0.15">
      <c r="B13" s="60"/>
      <c r="C13" s="29" t="s">
        <v>41</v>
      </c>
      <c r="D13" s="22">
        <f>+'12월 '!D13+'11월 '!D13+'10월 '!D13</f>
        <v>1146000</v>
      </c>
      <c r="E13" s="22">
        <f>+'12월 '!E13</f>
        <v>4990000</v>
      </c>
      <c r="F13" s="57" t="s">
        <v>24</v>
      </c>
      <c r="G13" s="18"/>
      <c r="H13" s="20">
        <f>SUM(H14:H16)</f>
        <v>282737810</v>
      </c>
      <c r="I13" s="20">
        <f>SUM(I14:I16)</f>
        <v>1174241789</v>
      </c>
      <c r="J13" s="8"/>
    </row>
    <row r="14" spans="2:13" ht="22.5" customHeight="1" x14ac:dyDescent="0.15">
      <c r="B14" s="60"/>
      <c r="C14" s="29" t="s">
        <v>42</v>
      </c>
      <c r="D14" s="22">
        <f>+'12월 '!D14+'11월 '!D14+'10월 '!D14</f>
        <v>1810000</v>
      </c>
      <c r="E14" s="22">
        <f>+'12월 '!E14</f>
        <v>7622500</v>
      </c>
      <c r="F14" s="58" t="s">
        <v>0</v>
      </c>
      <c r="G14" s="29" t="s">
        <v>43</v>
      </c>
      <c r="H14" s="23">
        <f>+'12월 '!H14+'11월 '!H14+'10월 '!H14</f>
        <v>232989740</v>
      </c>
      <c r="I14" s="22">
        <f>+'12월 '!I14</f>
        <v>955713290</v>
      </c>
    </row>
    <row r="15" spans="2:13" ht="23.1" customHeight="1" x14ac:dyDescent="0.15">
      <c r="B15" s="59"/>
      <c r="C15" s="29" t="s">
        <v>52</v>
      </c>
      <c r="D15" s="22">
        <f>+'12월 '!D15+'11월 '!D15+'10월 '!D15</f>
        <v>19345824</v>
      </c>
      <c r="E15" s="22">
        <f>+'12월 '!E15</f>
        <v>79218200</v>
      </c>
      <c r="F15" s="60"/>
      <c r="G15" s="29" t="s">
        <v>19</v>
      </c>
      <c r="H15" s="23">
        <f>+'12월 '!H15+'11월 '!H15+'10월 '!H15</f>
        <v>15854670</v>
      </c>
      <c r="I15" s="22">
        <f>+'12월 '!I15</f>
        <v>65131900</v>
      </c>
    </row>
    <row r="16" spans="2:13" ht="23.1" customHeight="1" x14ac:dyDescent="0.15">
      <c r="B16" s="57" t="s">
        <v>27</v>
      </c>
      <c r="C16" s="19"/>
      <c r="D16" s="19">
        <f>SUM(D17:D18)</f>
        <v>104095364</v>
      </c>
      <c r="E16" s="19">
        <f>SUM(E17:E18)</f>
        <v>273863034</v>
      </c>
      <c r="F16" s="59"/>
      <c r="G16" s="29" t="s">
        <v>44</v>
      </c>
      <c r="H16" s="23">
        <f>+'12월 '!H16+'11월 '!H16+'10월 '!H16</f>
        <v>33893400</v>
      </c>
      <c r="I16" s="22">
        <f>+'12월 '!I16</f>
        <v>153396599</v>
      </c>
    </row>
    <row r="17" spans="2:13" ht="23.1" customHeight="1" x14ac:dyDescent="0.15">
      <c r="B17" s="58" t="s">
        <v>3</v>
      </c>
      <c r="C17" s="29" t="s">
        <v>4</v>
      </c>
      <c r="D17" s="22">
        <f>+'12월 '!D17+'11월 '!D17+'10월 '!D17</f>
        <v>33534044</v>
      </c>
      <c r="E17" s="22">
        <f>+'12월 '!E17</f>
        <v>109080944</v>
      </c>
      <c r="F17" s="57" t="s">
        <v>26</v>
      </c>
      <c r="G17" s="18"/>
      <c r="H17" s="20">
        <f>SUM(H18:H20)</f>
        <v>45088430</v>
      </c>
      <c r="I17" s="20">
        <f>SUM(I18:I20)</f>
        <v>146336372</v>
      </c>
    </row>
    <row r="18" spans="2:13" ht="23.1" customHeight="1" x14ac:dyDescent="0.15">
      <c r="B18" s="59"/>
      <c r="C18" s="29" t="s">
        <v>5</v>
      </c>
      <c r="D18" s="22">
        <f>+'12월 '!D18+'11월 '!D18+'10월 '!D18</f>
        <v>70561320</v>
      </c>
      <c r="E18" s="22">
        <f>+'12월 '!E18</f>
        <v>164782090</v>
      </c>
      <c r="F18" s="58" t="s">
        <v>15</v>
      </c>
      <c r="G18" s="29" t="s">
        <v>55</v>
      </c>
      <c r="H18" s="23">
        <f>+'12월 '!H18+'11월 '!H18+'10월 '!H18</f>
        <v>41476940</v>
      </c>
      <c r="I18" s="22">
        <f>+'12월 '!I18</f>
        <v>134284740</v>
      </c>
    </row>
    <row r="19" spans="2:13" ht="23.1" customHeight="1" x14ac:dyDescent="0.15">
      <c r="B19" s="57" t="s">
        <v>28</v>
      </c>
      <c r="C19" s="19"/>
      <c r="D19" s="19">
        <f>SUM(D20:D20)</f>
        <v>47370000</v>
      </c>
      <c r="E19" s="19">
        <f>SUM(E20:E20)</f>
        <v>201370000</v>
      </c>
      <c r="F19" s="60"/>
      <c r="G19" s="29" t="s">
        <v>56</v>
      </c>
      <c r="H19" s="23">
        <f>+'12월 '!H19+'11월 '!H19+'10월 '!H19</f>
        <v>1713660</v>
      </c>
      <c r="I19" s="22">
        <f>+'12월 '!I19</f>
        <v>4450000</v>
      </c>
    </row>
    <row r="20" spans="2:13" ht="23.1" customHeight="1" x14ac:dyDescent="0.15">
      <c r="B20" s="55" t="s">
        <v>6</v>
      </c>
      <c r="C20" s="31" t="s">
        <v>18</v>
      </c>
      <c r="D20" s="22">
        <f>+'12월 '!D20+'11월 '!D20+'10월 '!D20</f>
        <v>47370000</v>
      </c>
      <c r="E20" s="22">
        <f>+'12월 '!E20</f>
        <v>201370000</v>
      </c>
      <c r="F20" s="59"/>
      <c r="G20" s="29" t="s">
        <v>59</v>
      </c>
      <c r="H20" s="23">
        <f>+'12월 '!H20+'11월 '!H20+'10월 '!H20</f>
        <v>1897830</v>
      </c>
      <c r="I20" s="22">
        <f>+'12월 '!I20</f>
        <v>7601632</v>
      </c>
    </row>
    <row r="21" spans="2:13" ht="23.1" customHeight="1" x14ac:dyDescent="0.15">
      <c r="B21" s="57" t="s">
        <v>30</v>
      </c>
      <c r="C21" s="19"/>
      <c r="D21" s="20">
        <v>307690043</v>
      </c>
      <c r="E21" s="19">
        <f>SUM(E22:E23)</f>
        <v>93377345</v>
      </c>
      <c r="F21" s="57" t="s">
        <v>29</v>
      </c>
      <c r="G21" s="18"/>
      <c r="H21" s="20">
        <f>SUM(H22:H23)</f>
        <v>106314150</v>
      </c>
      <c r="I21" s="20">
        <f>SUM(I22:I23)</f>
        <v>169308400</v>
      </c>
      <c r="M21" s="4"/>
    </row>
    <row r="22" spans="2:13" ht="23.1" customHeight="1" x14ac:dyDescent="0.15">
      <c r="B22" s="40" t="s">
        <v>7</v>
      </c>
      <c r="C22" s="34" t="s">
        <v>36</v>
      </c>
      <c r="D22" s="28">
        <v>0</v>
      </c>
      <c r="E22" s="22">
        <f>+'12월 '!E22</f>
        <v>64571773</v>
      </c>
      <c r="F22" s="67" t="s">
        <v>16</v>
      </c>
      <c r="G22" s="32" t="s">
        <v>16</v>
      </c>
      <c r="H22" s="23">
        <f>+'12월 '!H22+'11월 '!H22+'10월 '!H22</f>
        <v>100661650</v>
      </c>
      <c r="I22" s="22">
        <f>+'12월 '!I22</f>
        <v>140540800</v>
      </c>
    </row>
    <row r="23" spans="2:13" ht="23.1" customHeight="1" x14ac:dyDescent="0.15">
      <c r="B23" s="41"/>
      <c r="C23" s="29" t="s">
        <v>37</v>
      </c>
      <c r="D23" s="33">
        <v>0</v>
      </c>
      <c r="E23" s="22">
        <f>+'12월 '!E23</f>
        <v>28805572</v>
      </c>
      <c r="F23" s="68"/>
      <c r="G23" s="32" t="s">
        <v>53</v>
      </c>
      <c r="H23" s="23">
        <f>+'12월 '!H23+'11월 '!H23+'10월 '!H23</f>
        <v>5652500</v>
      </c>
      <c r="I23" s="22">
        <f>+'12월 '!I23</f>
        <v>28767600</v>
      </c>
    </row>
    <row r="24" spans="2:13" ht="23.1" customHeight="1" x14ac:dyDescent="0.15">
      <c r="B24" s="57" t="s">
        <v>32</v>
      </c>
      <c r="C24" s="19"/>
      <c r="D24" s="19">
        <f>+D25+D27+D26</f>
        <v>375321</v>
      </c>
      <c r="E24" s="19">
        <f>SUM(E25:E27)</f>
        <v>1886287</v>
      </c>
      <c r="F24" s="57" t="s">
        <v>58</v>
      </c>
      <c r="G24" s="18"/>
      <c r="H24" s="20">
        <f>H28+H25+H26</f>
        <v>3788447</v>
      </c>
      <c r="I24" s="20">
        <f>I28+I25+I26+I27</f>
        <v>3841541</v>
      </c>
    </row>
    <row r="25" spans="2:13" ht="23.1" customHeight="1" x14ac:dyDescent="0.15">
      <c r="B25" s="58" t="s">
        <v>8</v>
      </c>
      <c r="C25" s="29" t="s">
        <v>57</v>
      </c>
      <c r="D25" s="22">
        <f>+'12월 '!D25+'11월 '!D25+'10월 '!D25</f>
        <v>104874</v>
      </c>
      <c r="E25" s="22">
        <f>+'12월 '!E25</f>
        <v>376153</v>
      </c>
      <c r="F25" s="67" t="s">
        <v>35</v>
      </c>
      <c r="G25" s="54" t="s">
        <v>75</v>
      </c>
      <c r="H25" s="50">
        <f>+'12월 '!H25</f>
        <v>3555060</v>
      </c>
      <c r="I25" s="22">
        <f>+'12월 '!I25</f>
        <v>3555060</v>
      </c>
    </row>
    <row r="26" spans="2:13" ht="23.1" customHeight="1" x14ac:dyDescent="0.15">
      <c r="B26" s="60"/>
      <c r="C26" s="29" t="s">
        <v>60</v>
      </c>
      <c r="D26" s="22">
        <f>+'12월 '!D26+'11월 '!D26+'10월 '!D26</f>
        <v>89</v>
      </c>
      <c r="E26" s="22">
        <f>+'12월 '!E26</f>
        <v>5915</v>
      </c>
      <c r="F26" s="71"/>
      <c r="G26" s="54" t="s">
        <v>74</v>
      </c>
      <c r="H26" s="50">
        <f>+'12월 '!H26</f>
        <v>227472</v>
      </c>
      <c r="I26" s="22">
        <f>+'12월 '!I26</f>
        <v>227472</v>
      </c>
    </row>
    <row r="27" spans="2:13" ht="23.1" customHeight="1" x14ac:dyDescent="0.15">
      <c r="B27" s="59"/>
      <c r="C27" s="29" t="s">
        <v>34</v>
      </c>
      <c r="D27" s="22">
        <f>+'12월 '!D27+'11월 '!D27+'10월 '!D27</f>
        <v>270358</v>
      </c>
      <c r="E27" s="22">
        <f>+'12월 '!E27</f>
        <v>1504219</v>
      </c>
      <c r="F27" s="71"/>
      <c r="G27" s="54" t="s">
        <v>76</v>
      </c>
      <c r="H27" s="50">
        <f>+'12월 '!H27</f>
        <v>0</v>
      </c>
      <c r="I27" s="22">
        <f>+'12월 '!I27</f>
        <v>50000</v>
      </c>
    </row>
    <row r="28" spans="2:13" ht="23.1" customHeight="1" x14ac:dyDescent="0.15">
      <c r="B28" s="5"/>
      <c r="C28" s="6"/>
      <c r="D28" s="6"/>
      <c r="E28" s="6"/>
      <c r="F28" s="68"/>
      <c r="G28" s="35" t="s">
        <v>73</v>
      </c>
      <c r="H28" s="50">
        <f>+'12월 '!H28</f>
        <v>5915</v>
      </c>
      <c r="I28" s="22">
        <f>+'12월 '!I28</f>
        <v>9009</v>
      </c>
    </row>
    <row r="29" spans="2:13" s="3" customFormat="1" ht="23.1" customHeight="1" x14ac:dyDescent="0.15">
      <c r="B29" s="4"/>
      <c r="C29" s="2"/>
      <c r="D29" s="1"/>
      <c r="E29" s="1"/>
      <c r="F29" s="36" t="s">
        <v>33</v>
      </c>
      <c r="G29" s="20"/>
      <c r="H29" s="37">
        <f>+H30</f>
        <v>104000</v>
      </c>
      <c r="I29" s="20">
        <f>+I30</f>
        <v>795240</v>
      </c>
    </row>
    <row r="30" spans="2:13" ht="23.1" customHeight="1" x14ac:dyDescent="0.15">
      <c r="B30" s="4"/>
      <c r="F30" s="56" t="s">
        <v>20</v>
      </c>
      <c r="G30" s="29" t="s">
        <v>20</v>
      </c>
      <c r="H30" s="38">
        <f>+'12월 '!H30+'11월 '!H27+'10월 '!H28</f>
        <v>104000</v>
      </c>
      <c r="I30" s="22">
        <f>+'12월 '!I30</f>
        <v>795240</v>
      </c>
    </row>
    <row r="31" spans="2:13" ht="23.1" customHeight="1" x14ac:dyDescent="0.15">
      <c r="B31" s="4"/>
      <c r="F31" s="36" t="s">
        <v>31</v>
      </c>
      <c r="G31" s="39"/>
      <c r="H31" s="20">
        <f>+H32</f>
        <v>162264068</v>
      </c>
      <c r="I31" s="20">
        <f>+I32</f>
        <v>162264068</v>
      </c>
    </row>
    <row r="32" spans="2:13" ht="23.1" customHeight="1" x14ac:dyDescent="0.15">
      <c r="F32" s="33" t="s">
        <v>21</v>
      </c>
      <c r="G32" s="31" t="s">
        <v>22</v>
      </c>
      <c r="H32" s="31">
        <v>162264068</v>
      </c>
      <c r="I32" s="22">
        <f>+'12월 '!I32</f>
        <v>162264068</v>
      </c>
    </row>
    <row r="33" spans="6:9" ht="23.1" customHeight="1" x14ac:dyDescent="0.15">
      <c r="F33" s="7"/>
      <c r="G33" s="7"/>
    </row>
    <row r="34" spans="6:9" ht="23.1" customHeight="1" x14ac:dyDescent="0.15"/>
    <row r="35" spans="6:9" ht="23.1" customHeight="1" x14ac:dyDescent="0.15"/>
    <row r="36" spans="6:9" ht="23.1" customHeight="1" x14ac:dyDescent="0.15"/>
    <row r="37" spans="6:9" ht="23.1" customHeight="1" x14ac:dyDescent="0.15"/>
    <row r="38" spans="6:9" ht="23.1" customHeight="1" x14ac:dyDescent="0.15"/>
    <row r="39" spans="6:9" ht="29.25" customHeight="1" x14ac:dyDescent="0.15">
      <c r="G39" s="69"/>
      <c r="H39" s="69"/>
      <c r="I39" s="69"/>
    </row>
    <row r="40" spans="6:9" ht="18.75" x14ac:dyDescent="0.15">
      <c r="G40" s="70"/>
      <c r="H40" s="70"/>
      <c r="I40" s="70"/>
    </row>
  </sheetData>
  <mergeCells count="19">
    <mergeCell ref="F22:F23"/>
    <mergeCell ref="B25:B27"/>
    <mergeCell ref="F25:F28"/>
    <mergeCell ref="G39:I39"/>
    <mergeCell ref="G40:I40"/>
    <mergeCell ref="F7:G7"/>
    <mergeCell ref="B8:B10"/>
    <mergeCell ref="F8:F12"/>
    <mergeCell ref="B12:B15"/>
    <mergeCell ref="F14:F16"/>
    <mergeCell ref="B17:B18"/>
    <mergeCell ref="F18:F20"/>
    <mergeCell ref="B1:I1"/>
    <mergeCell ref="B4:E4"/>
    <mergeCell ref="F4:I4"/>
    <mergeCell ref="B5:C5"/>
    <mergeCell ref="F5:G5"/>
    <mergeCell ref="B6:C6"/>
    <mergeCell ref="F6:G6"/>
  </mergeCells>
  <phoneticPr fontId="19" type="noConversion"/>
  <pageMargins left="0.70866141732283472" right="0.70866141732283472" top="0.74803149606299213" bottom="0.74803149606299213" header="0.31496062992125984" footer="0.31496062992125984"/>
  <pageSetup paperSize="9" scale="4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40"/>
  <sheetViews>
    <sheetView topLeftCell="A4" zoomScale="75" zoomScaleNormal="75" workbookViewId="0">
      <selection activeCell="B16" sqref="B16"/>
    </sheetView>
  </sheetViews>
  <sheetFormatPr defaultRowHeight="13.5" x14ac:dyDescent="0.15"/>
  <cols>
    <col min="1" max="1" width="1.21875" style="1" customWidth="1"/>
    <col min="2" max="2" width="14.109375" style="1" customWidth="1"/>
    <col min="3" max="3" width="25.109375" style="2" customWidth="1"/>
    <col min="4" max="4" width="18" style="1" customWidth="1"/>
    <col min="5" max="5" width="18.21875" style="1" customWidth="1"/>
    <col min="6" max="6" width="12.88671875" style="1" customWidth="1"/>
    <col min="7" max="7" width="24.44140625" style="2" customWidth="1"/>
    <col min="8" max="8" width="16.77734375" style="2" customWidth="1"/>
    <col min="9" max="9" width="18.6640625" style="1" customWidth="1"/>
    <col min="10" max="16384" width="8.88671875" style="1"/>
  </cols>
  <sheetData>
    <row r="1" spans="2:13" ht="44.25" x14ac:dyDescent="0.15">
      <c r="B1" s="61" t="s">
        <v>77</v>
      </c>
      <c r="C1" s="61"/>
      <c r="D1" s="61"/>
      <c r="E1" s="61"/>
      <c r="F1" s="61"/>
      <c r="G1" s="61"/>
      <c r="H1" s="61"/>
      <c r="I1" s="61"/>
    </row>
    <row r="2" spans="2:13" ht="44.25" x14ac:dyDescent="0.15">
      <c r="B2" s="9"/>
      <c r="C2" s="9"/>
      <c r="D2" s="9"/>
      <c r="E2" s="9"/>
      <c r="F2" s="9"/>
      <c r="G2" s="9"/>
      <c r="H2" s="9"/>
      <c r="I2" s="9"/>
      <c r="M2" s="4" t="s">
        <v>50</v>
      </c>
    </row>
    <row r="3" spans="2:13" ht="33" customHeight="1" x14ac:dyDescent="0.15">
      <c r="B3" s="10" t="s">
        <v>54</v>
      </c>
      <c r="C3" s="11"/>
      <c r="D3" s="12"/>
      <c r="E3" s="13"/>
      <c r="F3" s="12"/>
      <c r="G3" s="11"/>
      <c r="H3" s="11"/>
      <c r="I3" s="14" t="s">
        <v>9</v>
      </c>
    </row>
    <row r="4" spans="2:13" ht="36.75" customHeight="1" x14ac:dyDescent="0.15">
      <c r="B4" s="62" t="s">
        <v>10</v>
      </c>
      <c r="C4" s="62"/>
      <c r="D4" s="62"/>
      <c r="E4" s="62"/>
      <c r="F4" s="62" t="s">
        <v>11</v>
      </c>
      <c r="G4" s="62"/>
      <c r="H4" s="62"/>
      <c r="I4" s="62"/>
    </row>
    <row r="5" spans="2:13" ht="40.5" customHeight="1" x14ac:dyDescent="0.15">
      <c r="B5" s="63" t="s">
        <v>12</v>
      </c>
      <c r="C5" s="64"/>
      <c r="D5" s="15" t="s">
        <v>78</v>
      </c>
      <c r="E5" s="42" t="s">
        <v>71</v>
      </c>
      <c r="F5" s="62" t="s">
        <v>12</v>
      </c>
      <c r="G5" s="62"/>
      <c r="H5" s="15" t="s">
        <v>79</v>
      </c>
      <c r="I5" s="42" t="s">
        <v>72</v>
      </c>
    </row>
    <row r="6" spans="2:13" ht="32.25" customHeight="1" x14ac:dyDescent="0.15">
      <c r="B6" s="62" t="s">
        <v>13</v>
      </c>
      <c r="C6" s="62"/>
      <c r="D6" s="16">
        <f>+D11+D16+D19+D21+D24+D7</f>
        <v>651543084</v>
      </c>
      <c r="E6" s="16">
        <f>+E11+E16+E19+E21+E24+E7</f>
        <v>3464241586</v>
      </c>
      <c r="F6" s="62" t="s">
        <v>13</v>
      </c>
      <c r="G6" s="62"/>
      <c r="H6" s="17">
        <f>+H7+H13+H17+H21+H24+H29+H31</f>
        <v>651543084</v>
      </c>
      <c r="I6" s="17">
        <f>+I7+I13+I17+I21+I24+I29+I31</f>
        <v>3464241586</v>
      </c>
    </row>
    <row r="7" spans="2:13" ht="22.5" customHeight="1" x14ac:dyDescent="0.15">
      <c r="B7" s="53" t="s">
        <v>51</v>
      </c>
      <c r="C7" s="18"/>
      <c r="D7" s="19">
        <f>SUM(D8:D10)</f>
        <v>48144160</v>
      </c>
      <c r="E7" s="19">
        <f>SUM(E8:E10)</f>
        <v>2633260220</v>
      </c>
      <c r="F7" s="65" t="s">
        <v>25</v>
      </c>
      <c r="G7" s="66"/>
      <c r="H7" s="20">
        <f>SUM(H8:H12)</f>
        <v>261233039</v>
      </c>
      <c r="I7" s="20">
        <f>SUM(I8:I12)</f>
        <v>1807454176</v>
      </c>
    </row>
    <row r="8" spans="2:13" ht="22.5" customHeight="1" x14ac:dyDescent="0.15">
      <c r="B8" s="58" t="s">
        <v>1</v>
      </c>
      <c r="C8" s="21" t="s">
        <v>48</v>
      </c>
      <c r="D8" s="22">
        <v>21413580</v>
      </c>
      <c r="E8" s="22">
        <f>+D8+'11월 '!E8</f>
        <v>363999610</v>
      </c>
      <c r="F8" s="58" t="s">
        <v>17</v>
      </c>
      <c r="G8" s="23" t="s">
        <v>45</v>
      </c>
      <c r="H8" s="23">
        <v>24947750</v>
      </c>
      <c r="I8" s="22">
        <f>+'12월 '!H8+'11월 '!I8</f>
        <v>192824000</v>
      </c>
    </row>
    <row r="9" spans="2:13" ht="22.5" customHeight="1" x14ac:dyDescent="0.15">
      <c r="B9" s="60"/>
      <c r="C9" s="24" t="s">
        <v>38</v>
      </c>
      <c r="D9" s="25">
        <v>16023790</v>
      </c>
      <c r="E9" s="22">
        <f>+D9+'11월 '!E9</f>
        <v>2007772205</v>
      </c>
      <c r="F9" s="60"/>
      <c r="G9" s="26" t="s">
        <v>23</v>
      </c>
      <c r="H9" s="27">
        <v>0</v>
      </c>
      <c r="I9" s="22">
        <f>+'12월 '!H9+'11월 '!I9</f>
        <v>5845330</v>
      </c>
      <c r="J9" s="8"/>
    </row>
    <row r="10" spans="2:13" ht="22.5" customHeight="1" x14ac:dyDescent="0.15">
      <c r="B10" s="59"/>
      <c r="C10" s="26" t="s">
        <v>39</v>
      </c>
      <c r="D10" s="28">
        <v>10706790</v>
      </c>
      <c r="E10" s="22">
        <f>+D10+'11월 '!E10</f>
        <v>261488405</v>
      </c>
      <c r="F10" s="60"/>
      <c r="G10" s="23" t="s">
        <v>46</v>
      </c>
      <c r="H10" s="23">
        <v>38633820</v>
      </c>
      <c r="I10" s="22">
        <f>+'12월 '!H10+'11월 '!I10</f>
        <v>234316902</v>
      </c>
    </row>
    <row r="11" spans="2:13" ht="23.1" customHeight="1" x14ac:dyDescent="0.15">
      <c r="B11" s="53" t="s">
        <v>14</v>
      </c>
      <c r="C11" s="18"/>
      <c r="D11" s="19">
        <f>SUM(D12:D15)</f>
        <v>20004741</v>
      </c>
      <c r="E11" s="19">
        <f>SUM(E12:E15)</f>
        <v>260484700</v>
      </c>
      <c r="F11" s="60"/>
      <c r="G11" s="23" t="s">
        <v>47</v>
      </c>
      <c r="H11" s="23">
        <v>26367940</v>
      </c>
      <c r="I11" s="22">
        <f>+'12월 '!H11+'11월 '!I11</f>
        <v>237707514</v>
      </c>
    </row>
    <row r="12" spans="2:13" ht="23.1" customHeight="1" x14ac:dyDescent="0.15">
      <c r="B12" s="58" t="s">
        <v>2</v>
      </c>
      <c r="C12" s="29" t="s">
        <v>40</v>
      </c>
      <c r="D12" s="28">
        <v>12936000</v>
      </c>
      <c r="E12" s="22">
        <f>+D12+'11월 '!E12</f>
        <v>168654000</v>
      </c>
      <c r="F12" s="59"/>
      <c r="G12" s="26" t="s">
        <v>49</v>
      </c>
      <c r="H12" s="23">
        <v>171283529</v>
      </c>
      <c r="I12" s="22">
        <f>+'12월 '!H12+'11월 '!I12</f>
        <v>1136760430</v>
      </c>
    </row>
    <row r="13" spans="2:13" ht="22.5" customHeight="1" x14ac:dyDescent="0.15">
      <c r="B13" s="60"/>
      <c r="C13" s="29" t="s">
        <v>41</v>
      </c>
      <c r="D13" s="28">
        <v>338000</v>
      </c>
      <c r="E13" s="22">
        <f>+D13+'11월 '!E13</f>
        <v>4990000</v>
      </c>
      <c r="F13" s="53" t="s">
        <v>24</v>
      </c>
      <c r="G13" s="18"/>
      <c r="H13" s="20">
        <f>SUM(H14:H16)</f>
        <v>115806510</v>
      </c>
      <c r="I13" s="20">
        <f>SUM(I14:I16)</f>
        <v>1174241789</v>
      </c>
      <c r="J13" s="8"/>
    </row>
    <row r="14" spans="2:13" ht="22.5" customHeight="1" x14ac:dyDescent="0.15">
      <c r="B14" s="60"/>
      <c r="C14" s="29" t="s">
        <v>42</v>
      </c>
      <c r="D14" s="28">
        <v>450000</v>
      </c>
      <c r="E14" s="22">
        <f>+D14+'11월 '!E14</f>
        <v>7622500</v>
      </c>
      <c r="F14" s="58" t="s">
        <v>0</v>
      </c>
      <c r="G14" s="29" t="s">
        <v>43</v>
      </c>
      <c r="H14" s="29">
        <v>99199600</v>
      </c>
      <c r="I14" s="22">
        <f>+'12월 '!H14+'11월 '!I14</f>
        <v>955713290</v>
      </c>
    </row>
    <row r="15" spans="2:13" ht="23.1" customHeight="1" x14ac:dyDescent="0.15">
      <c r="B15" s="59"/>
      <c r="C15" s="29" t="s">
        <v>52</v>
      </c>
      <c r="D15" s="28">
        <v>6280741</v>
      </c>
      <c r="E15" s="22">
        <f>+D15+'11월 '!E15</f>
        <v>79218200</v>
      </c>
      <c r="F15" s="60"/>
      <c r="G15" s="29" t="s">
        <v>19</v>
      </c>
      <c r="H15" s="29">
        <v>6909820</v>
      </c>
      <c r="I15" s="22">
        <f>+'12월 '!H15+'11월 '!I15</f>
        <v>65131900</v>
      </c>
    </row>
    <row r="16" spans="2:13" ht="23.1" customHeight="1" x14ac:dyDescent="0.15">
      <c r="B16" s="53" t="s">
        <v>27</v>
      </c>
      <c r="C16" s="19"/>
      <c r="D16" s="19">
        <f>SUM(D17:D18)</f>
        <v>34501190</v>
      </c>
      <c r="E16" s="19">
        <f>SUM(E17:E18)</f>
        <v>273863034</v>
      </c>
      <c r="F16" s="59"/>
      <c r="G16" s="29" t="s">
        <v>44</v>
      </c>
      <c r="H16" s="29">
        <v>9697090</v>
      </c>
      <c r="I16" s="22">
        <f>+'12월 '!H16+'11월 '!I16</f>
        <v>153396599</v>
      </c>
    </row>
    <row r="17" spans="2:13" ht="23.1" customHeight="1" x14ac:dyDescent="0.15">
      <c r="B17" s="58" t="s">
        <v>3</v>
      </c>
      <c r="C17" s="29" t="s">
        <v>4</v>
      </c>
      <c r="D17" s="30">
        <v>14164020</v>
      </c>
      <c r="E17" s="22">
        <f>+D17+'11월 '!E17</f>
        <v>109080944</v>
      </c>
      <c r="F17" s="53" t="s">
        <v>26</v>
      </c>
      <c r="G17" s="18"/>
      <c r="H17" s="20">
        <f>SUM(H18:H20)</f>
        <v>17797750</v>
      </c>
      <c r="I17" s="20">
        <f>SUM(I18:I20)</f>
        <v>146336372</v>
      </c>
    </row>
    <row r="18" spans="2:13" ht="23.1" customHeight="1" x14ac:dyDescent="0.15">
      <c r="B18" s="59"/>
      <c r="C18" s="29" t="s">
        <v>5</v>
      </c>
      <c r="D18" s="30">
        <v>20337170</v>
      </c>
      <c r="E18" s="22">
        <f>+D18+'11월 '!E18</f>
        <v>164782090</v>
      </c>
      <c r="F18" s="58" t="s">
        <v>15</v>
      </c>
      <c r="G18" s="29" t="s">
        <v>55</v>
      </c>
      <c r="H18" s="29">
        <v>16349140</v>
      </c>
      <c r="I18" s="22">
        <f>+'12월 '!H18+'11월 '!I18</f>
        <v>134284740</v>
      </c>
    </row>
    <row r="19" spans="2:13" ht="23.1" customHeight="1" x14ac:dyDescent="0.15">
      <c r="B19" s="53" t="s">
        <v>28</v>
      </c>
      <c r="C19" s="19"/>
      <c r="D19" s="19">
        <f>SUM(D20:D20)</f>
        <v>0</v>
      </c>
      <c r="E19" s="19">
        <f>SUM(E20:E20)</f>
        <v>201370000</v>
      </c>
      <c r="F19" s="60"/>
      <c r="G19" s="29" t="s">
        <v>56</v>
      </c>
      <c r="H19" s="29">
        <v>683280</v>
      </c>
      <c r="I19" s="22">
        <f>+'12월 '!H19+'11월 '!I19</f>
        <v>4450000</v>
      </c>
    </row>
    <row r="20" spans="2:13" ht="23.1" customHeight="1" x14ac:dyDescent="0.15">
      <c r="B20" s="51" t="s">
        <v>6</v>
      </c>
      <c r="C20" s="31" t="s">
        <v>18</v>
      </c>
      <c r="D20" s="31">
        <v>0</v>
      </c>
      <c r="E20" s="22">
        <f>+D20+'11월 '!E20</f>
        <v>201370000</v>
      </c>
      <c r="F20" s="59"/>
      <c r="G20" s="29" t="s">
        <v>59</v>
      </c>
      <c r="H20" s="29">
        <v>765330</v>
      </c>
      <c r="I20" s="22">
        <f>+'12월 '!H20+'11월 '!I20</f>
        <v>7601632</v>
      </c>
    </row>
    <row r="21" spans="2:13" ht="23.1" customHeight="1" x14ac:dyDescent="0.15">
      <c r="B21" s="53" t="s">
        <v>30</v>
      </c>
      <c r="C21" s="19"/>
      <c r="D21" s="20">
        <v>548745022</v>
      </c>
      <c r="E21" s="19">
        <f>SUM(E22:E23)</f>
        <v>93377345</v>
      </c>
      <c r="F21" s="53" t="s">
        <v>29</v>
      </c>
      <c r="G21" s="18"/>
      <c r="H21" s="20">
        <f>SUM(H22:H23)</f>
        <v>90653270</v>
      </c>
      <c r="I21" s="20">
        <f>SUM(I22:I23)</f>
        <v>169308400</v>
      </c>
      <c r="M21" s="4"/>
    </row>
    <row r="22" spans="2:13" ht="23.1" customHeight="1" x14ac:dyDescent="0.15">
      <c r="B22" s="40" t="s">
        <v>7</v>
      </c>
      <c r="C22" s="34" t="s">
        <v>36</v>
      </c>
      <c r="D22" s="28">
        <v>0</v>
      </c>
      <c r="E22" s="22">
        <f>+D22+'11월 '!E22</f>
        <v>64571773</v>
      </c>
      <c r="F22" s="67" t="s">
        <v>16</v>
      </c>
      <c r="G22" s="32" t="s">
        <v>16</v>
      </c>
      <c r="H22" s="33">
        <v>89593270</v>
      </c>
      <c r="I22" s="22">
        <f>+'12월 '!H22+'11월 '!I22</f>
        <v>140540800</v>
      </c>
    </row>
    <row r="23" spans="2:13" ht="23.1" customHeight="1" x14ac:dyDescent="0.15">
      <c r="B23" s="41"/>
      <c r="C23" s="29" t="s">
        <v>37</v>
      </c>
      <c r="D23" s="33">
        <v>0</v>
      </c>
      <c r="E23" s="22">
        <f>+D23+'11월 '!E23</f>
        <v>28805572</v>
      </c>
      <c r="F23" s="68"/>
      <c r="G23" s="32" t="s">
        <v>53</v>
      </c>
      <c r="H23" s="33">
        <v>1060000</v>
      </c>
      <c r="I23" s="22">
        <f>+'12월 '!H23+'11월 '!I23</f>
        <v>28767600</v>
      </c>
    </row>
    <row r="24" spans="2:13" ht="23.1" customHeight="1" x14ac:dyDescent="0.15">
      <c r="B24" s="53" t="s">
        <v>32</v>
      </c>
      <c r="C24" s="19"/>
      <c r="D24" s="19">
        <f>+D25+D27+D26</f>
        <v>147971</v>
      </c>
      <c r="E24" s="19">
        <f>SUM(E25:E27)</f>
        <v>1886287</v>
      </c>
      <c r="F24" s="53" t="s">
        <v>58</v>
      </c>
      <c r="G24" s="18"/>
      <c r="H24" s="20">
        <f>H28+H25+H26</f>
        <v>3788447</v>
      </c>
      <c r="I24" s="20">
        <f>I28+I25+I26+I27</f>
        <v>3841541</v>
      </c>
    </row>
    <row r="25" spans="2:13" ht="23.1" customHeight="1" x14ac:dyDescent="0.15">
      <c r="B25" s="58" t="s">
        <v>8</v>
      </c>
      <c r="C25" s="29" t="s">
        <v>57</v>
      </c>
      <c r="D25" s="28">
        <v>104874</v>
      </c>
      <c r="E25" s="22">
        <f>+D25+'11월 '!E25</f>
        <v>376153</v>
      </c>
      <c r="F25" s="67" t="s">
        <v>35</v>
      </c>
      <c r="G25" s="54" t="s">
        <v>75</v>
      </c>
      <c r="H25" s="50">
        <v>3555060</v>
      </c>
      <c r="I25" s="22">
        <f>+H25</f>
        <v>3555060</v>
      </c>
    </row>
    <row r="26" spans="2:13" ht="23.1" customHeight="1" x14ac:dyDescent="0.15">
      <c r="B26" s="60"/>
      <c r="C26" s="29" t="s">
        <v>60</v>
      </c>
      <c r="D26" s="28">
        <v>89</v>
      </c>
      <c r="E26" s="22">
        <f>+D26+'11월 '!E26</f>
        <v>5915</v>
      </c>
      <c r="F26" s="71"/>
      <c r="G26" s="54" t="s">
        <v>74</v>
      </c>
      <c r="H26" s="50">
        <v>227472</v>
      </c>
      <c r="I26" s="22">
        <v>227472</v>
      </c>
    </row>
    <row r="27" spans="2:13" ht="23.1" customHeight="1" x14ac:dyDescent="0.15">
      <c r="B27" s="59"/>
      <c r="C27" s="29" t="s">
        <v>34</v>
      </c>
      <c r="D27" s="28">
        <v>43008</v>
      </c>
      <c r="E27" s="22">
        <f>+D27+'11월 '!E27</f>
        <v>1504219</v>
      </c>
      <c r="F27" s="71"/>
      <c r="G27" s="54" t="s">
        <v>76</v>
      </c>
      <c r="H27" s="50"/>
      <c r="I27" s="22">
        <v>50000</v>
      </c>
    </row>
    <row r="28" spans="2:13" ht="23.1" customHeight="1" x14ac:dyDescent="0.15">
      <c r="B28" s="5"/>
      <c r="C28" s="6"/>
      <c r="D28" s="6"/>
      <c r="E28" s="6"/>
      <c r="F28" s="68"/>
      <c r="G28" s="35" t="s">
        <v>73</v>
      </c>
      <c r="H28" s="35">
        <v>5915</v>
      </c>
      <c r="I28" s="22">
        <v>9009</v>
      </c>
    </row>
    <row r="29" spans="2:13" s="3" customFormat="1" ht="23.1" customHeight="1" x14ac:dyDescent="0.15">
      <c r="B29" s="4"/>
      <c r="C29" s="2"/>
      <c r="D29" s="1"/>
      <c r="E29" s="1"/>
      <c r="F29" s="36" t="s">
        <v>33</v>
      </c>
      <c r="G29" s="20"/>
      <c r="H29" s="37">
        <f>+H30</f>
        <v>0</v>
      </c>
      <c r="I29" s="20">
        <f>+I30</f>
        <v>795240</v>
      </c>
    </row>
    <row r="30" spans="2:13" ht="23.1" customHeight="1" x14ac:dyDescent="0.15">
      <c r="B30" s="4"/>
      <c r="F30" s="52" t="s">
        <v>20</v>
      </c>
      <c r="G30" s="29" t="s">
        <v>20</v>
      </c>
      <c r="H30" s="38"/>
      <c r="I30" s="23">
        <f>+H30+'11월 '!I27</f>
        <v>795240</v>
      </c>
    </row>
    <row r="31" spans="2:13" ht="23.1" customHeight="1" x14ac:dyDescent="0.15">
      <c r="B31" s="4"/>
      <c r="F31" s="36" t="s">
        <v>31</v>
      </c>
      <c r="G31" s="39"/>
      <c r="H31" s="20">
        <f>+H32</f>
        <v>162264068</v>
      </c>
      <c r="I31" s="20">
        <f>+I32</f>
        <v>162264068</v>
      </c>
    </row>
    <row r="32" spans="2:13" ht="23.1" customHeight="1" x14ac:dyDescent="0.15">
      <c r="F32" s="33" t="s">
        <v>21</v>
      </c>
      <c r="G32" s="31" t="s">
        <v>22</v>
      </c>
      <c r="H32" s="31">
        <v>162264068</v>
      </c>
      <c r="I32" s="31">
        <v>162264068</v>
      </c>
    </row>
    <row r="33" spans="6:9" ht="23.1" customHeight="1" x14ac:dyDescent="0.15">
      <c r="F33" s="7"/>
      <c r="G33" s="7"/>
    </row>
    <row r="34" spans="6:9" ht="23.1" customHeight="1" x14ac:dyDescent="0.15"/>
    <row r="35" spans="6:9" ht="23.1" customHeight="1" x14ac:dyDescent="0.15"/>
    <row r="36" spans="6:9" ht="23.1" customHeight="1" x14ac:dyDescent="0.15"/>
    <row r="37" spans="6:9" ht="23.1" customHeight="1" x14ac:dyDescent="0.15"/>
    <row r="38" spans="6:9" ht="23.1" customHeight="1" x14ac:dyDescent="0.15"/>
    <row r="39" spans="6:9" ht="29.25" customHeight="1" x14ac:dyDescent="0.15">
      <c r="G39" s="69"/>
      <c r="H39" s="69"/>
      <c r="I39" s="69"/>
    </row>
    <row r="40" spans="6:9" ht="18.75" x14ac:dyDescent="0.15">
      <c r="G40" s="70"/>
      <c r="H40" s="70"/>
      <c r="I40" s="70"/>
    </row>
  </sheetData>
  <mergeCells count="19">
    <mergeCell ref="F22:F23"/>
    <mergeCell ref="B25:B27"/>
    <mergeCell ref="G39:I39"/>
    <mergeCell ref="G40:I40"/>
    <mergeCell ref="F25:F28"/>
    <mergeCell ref="B17:B18"/>
    <mergeCell ref="F18:F20"/>
    <mergeCell ref="B1:I1"/>
    <mergeCell ref="B4:E4"/>
    <mergeCell ref="F4:I4"/>
    <mergeCell ref="B5:C5"/>
    <mergeCell ref="F5:G5"/>
    <mergeCell ref="B6:C6"/>
    <mergeCell ref="F6:G6"/>
    <mergeCell ref="F7:G7"/>
    <mergeCell ref="B8:B10"/>
    <mergeCell ref="F8:F12"/>
    <mergeCell ref="B12:B15"/>
    <mergeCell ref="F14:F16"/>
  </mergeCells>
  <phoneticPr fontId="19" type="noConversion"/>
  <pageMargins left="0.70866141732283472" right="0.70866141732283472" top="0.74803149606299213" bottom="0.74803149606299213" header="0.31496062992125984" footer="0.31496062992125984"/>
  <pageSetup paperSize="9" scale="4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39"/>
  <sheetViews>
    <sheetView zoomScale="75" zoomScaleNormal="75" workbookViewId="0">
      <selection activeCell="I2" sqref="I2"/>
    </sheetView>
  </sheetViews>
  <sheetFormatPr defaultRowHeight="13.5" x14ac:dyDescent="0.15"/>
  <cols>
    <col min="1" max="1" width="1.21875" style="1" customWidth="1"/>
    <col min="2" max="2" width="14.109375" style="1" customWidth="1"/>
    <col min="3" max="3" width="25.109375" style="2" customWidth="1"/>
    <col min="4" max="4" width="18" style="1" customWidth="1"/>
    <col min="5" max="5" width="18.21875" style="1" customWidth="1"/>
    <col min="6" max="6" width="12.88671875" style="1" customWidth="1"/>
    <col min="7" max="7" width="24.44140625" style="2" customWidth="1"/>
    <col min="8" max="8" width="16.77734375" style="2" customWidth="1"/>
    <col min="9" max="9" width="18.6640625" style="1" customWidth="1"/>
    <col min="10" max="16384" width="8.88671875" style="1"/>
  </cols>
  <sheetData>
    <row r="1" spans="2:13" ht="44.25" x14ac:dyDescent="0.15">
      <c r="B1" s="61" t="s">
        <v>67</v>
      </c>
      <c r="C1" s="61"/>
      <c r="D1" s="61"/>
      <c r="E1" s="61"/>
      <c r="F1" s="61"/>
      <c r="G1" s="61"/>
      <c r="H1" s="61"/>
      <c r="I1" s="61"/>
    </row>
    <row r="2" spans="2:13" ht="44.25" x14ac:dyDescent="0.15">
      <c r="B2" s="9"/>
      <c r="C2" s="9"/>
      <c r="D2" s="9"/>
      <c r="E2" s="9"/>
      <c r="F2" s="9"/>
      <c r="G2" s="9"/>
      <c r="H2" s="9"/>
      <c r="I2" s="9"/>
      <c r="M2" s="4" t="s">
        <v>50</v>
      </c>
    </row>
    <row r="3" spans="2:13" ht="33" customHeight="1" x14ac:dyDescent="0.15">
      <c r="B3" s="10" t="s">
        <v>54</v>
      </c>
      <c r="C3" s="11"/>
      <c r="D3" s="12"/>
      <c r="E3" s="13"/>
      <c r="F3" s="12"/>
      <c r="G3" s="11"/>
      <c r="H3" s="11"/>
      <c r="I3" s="14" t="s">
        <v>9</v>
      </c>
    </row>
    <row r="4" spans="2:13" ht="36.75" customHeight="1" x14ac:dyDescent="0.15">
      <c r="B4" s="62" t="s">
        <v>10</v>
      </c>
      <c r="C4" s="62"/>
      <c r="D4" s="62"/>
      <c r="E4" s="62"/>
      <c r="F4" s="62" t="s">
        <v>11</v>
      </c>
      <c r="G4" s="62"/>
      <c r="H4" s="62"/>
      <c r="I4" s="62"/>
    </row>
    <row r="5" spans="2:13" ht="40.5" customHeight="1" x14ac:dyDescent="0.15">
      <c r="B5" s="63" t="s">
        <v>12</v>
      </c>
      <c r="C5" s="64"/>
      <c r="D5" s="15" t="s">
        <v>68</v>
      </c>
      <c r="E5" s="42" t="s">
        <v>69</v>
      </c>
      <c r="F5" s="62" t="s">
        <v>12</v>
      </c>
      <c r="G5" s="62"/>
      <c r="H5" s="15" t="s">
        <v>70</v>
      </c>
      <c r="I5" s="42" t="s">
        <v>69</v>
      </c>
    </row>
    <row r="6" spans="2:13" ht="32.25" customHeight="1" x14ac:dyDescent="0.15">
      <c r="B6" s="62" t="s">
        <v>13</v>
      </c>
      <c r="C6" s="62"/>
      <c r="D6" s="16">
        <f>+D11+D16+D19+D21+D24+D7</f>
        <v>860758360</v>
      </c>
      <c r="E6" s="16">
        <f>+E11+E16+E19+E21+E24+E7</f>
        <v>3361443524</v>
      </c>
      <c r="F6" s="62" t="s">
        <v>13</v>
      </c>
      <c r="G6" s="62"/>
      <c r="H6" s="17">
        <f>+H7+H13+H17+H21+H24+H26+H28</f>
        <v>860758360</v>
      </c>
      <c r="I6" s="17">
        <f>+I7+I13+I17+I21+I24+I26+I28</f>
        <v>3361443524</v>
      </c>
    </row>
    <row r="7" spans="2:13" ht="22.5" customHeight="1" x14ac:dyDescent="0.15">
      <c r="B7" s="48" t="s">
        <v>51</v>
      </c>
      <c r="C7" s="18"/>
      <c r="D7" s="19">
        <f>SUM(D8:D10)</f>
        <v>190351200</v>
      </c>
      <c r="E7" s="19">
        <f>SUM(E8:E10)</f>
        <v>2585116060</v>
      </c>
      <c r="F7" s="65" t="s">
        <v>25</v>
      </c>
      <c r="G7" s="66"/>
      <c r="H7" s="20">
        <f>SUM(H8:H12)</f>
        <v>201501088</v>
      </c>
      <c r="I7" s="20">
        <f>SUM(I8:I12)</f>
        <v>1546221137</v>
      </c>
    </row>
    <row r="8" spans="2:13" ht="22.5" customHeight="1" x14ac:dyDescent="0.15">
      <c r="B8" s="58" t="s">
        <v>1</v>
      </c>
      <c r="C8" s="21" t="s">
        <v>48</v>
      </c>
      <c r="D8" s="22">
        <v>33893082</v>
      </c>
      <c r="E8" s="22">
        <v>342586030</v>
      </c>
      <c r="F8" s="58" t="s">
        <v>17</v>
      </c>
      <c r="G8" s="23" t="s">
        <v>45</v>
      </c>
      <c r="H8" s="23">
        <v>26096121</v>
      </c>
      <c r="I8" s="22">
        <f>+H8+'[1]10월 '!I8</f>
        <v>167876250</v>
      </c>
    </row>
    <row r="9" spans="2:13" ht="22.5" customHeight="1" x14ac:dyDescent="0.15">
      <c r="B9" s="60"/>
      <c r="C9" s="24" t="s">
        <v>38</v>
      </c>
      <c r="D9" s="25">
        <v>131061909</v>
      </c>
      <c r="E9" s="22">
        <v>1991748415</v>
      </c>
      <c r="F9" s="60"/>
      <c r="G9" s="26" t="s">
        <v>23</v>
      </c>
      <c r="H9" s="27">
        <v>1764070</v>
      </c>
      <c r="I9" s="22">
        <f>+H9+'[1]10월 '!I9</f>
        <v>5845330</v>
      </c>
      <c r="J9" s="8"/>
    </row>
    <row r="10" spans="2:13" ht="22.5" customHeight="1" x14ac:dyDescent="0.15">
      <c r="B10" s="59"/>
      <c r="C10" s="26" t="s">
        <v>39</v>
      </c>
      <c r="D10" s="28">
        <v>25396209</v>
      </c>
      <c r="E10" s="22">
        <v>250781615</v>
      </c>
      <c r="F10" s="60"/>
      <c r="G10" s="23" t="s">
        <v>46</v>
      </c>
      <c r="H10" s="23">
        <v>34267860</v>
      </c>
      <c r="I10" s="22">
        <v>195683082</v>
      </c>
    </row>
    <row r="11" spans="2:13" ht="23.1" customHeight="1" x14ac:dyDescent="0.15">
      <c r="B11" s="48" t="s">
        <v>14</v>
      </c>
      <c r="C11" s="18"/>
      <c r="D11" s="19">
        <f>SUM(D12:D15)</f>
        <v>23259634</v>
      </c>
      <c r="E11" s="19">
        <f>SUM(E12:E15)</f>
        <v>240479959</v>
      </c>
      <c r="F11" s="60"/>
      <c r="G11" s="23" t="s">
        <v>47</v>
      </c>
      <c r="H11" s="23">
        <v>16505057</v>
      </c>
      <c r="I11" s="22">
        <v>211339574</v>
      </c>
    </row>
    <row r="12" spans="2:13" ht="23.1" customHeight="1" x14ac:dyDescent="0.15">
      <c r="B12" s="58" t="s">
        <v>2</v>
      </c>
      <c r="C12" s="29" t="s">
        <v>40</v>
      </c>
      <c r="D12" s="28">
        <v>14706000</v>
      </c>
      <c r="E12" s="22">
        <f>+D12+'[1]10월 '!E12</f>
        <v>155718000</v>
      </c>
      <c r="F12" s="59"/>
      <c r="G12" s="26" t="s">
        <v>49</v>
      </c>
      <c r="H12" s="23">
        <v>122867980</v>
      </c>
      <c r="I12" s="22">
        <v>965476901</v>
      </c>
    </row>
    <row r="13" spans="2:13" ht="22.5" customHeight="1" x14ac:dyDescent="0.15">
      <c r="B13" s="60"/>
      <c r="C13" s="29" t="s">
        <v>41</v>
      </c>
      <c r="D13" s="28">
        <v>436000</v>
      </c>
      <c r="E13" s="22">
        <f>+D13+'[1]10월 '!E13</f>
        <v>4652000</v>
      </c>
      <c r="F13" s="48" t="s">
        <v>24</v>
      </c>
      <c r="G13" s="18"/>
      <c r="H13" s="20">
        <f>SUM(H14:H16)</f>
        <v>89078040</v>
      </c>
      <c r="I13" s="20">
        <f>SUM(I14:I16)</f>
        <v>1058435279</v>
      </c>
      <c r="J13" s="8"/>
    </row>
    <row r="14" spans="2:13" ht="22.5" customHeight="1" x14ac:dyDescent="0.15">
      <c r="B14" s="60"/>
      <c r="C14" s="29" t="s">
        <v>42</v>
      </c>
      <c r="D14" s="28">
        <v>680000</v>
      </c>
      <c r="E14" s="22">
        <f>+D14+'[1]10월 '!E14</f>
        <v>7172500</v>
      </c>
      <c r="F14" s="58" t="s">
        <v>0</v>
      </c>
      <c r="G14" s="29" t="s">
        <v>43</v>
      </c>
      <c r="H14" s="29">
        <v>66611050</v>
      </c>
      <c r="I14" s="22">
        <f>+H14+'[1]10월 '!I14</f>
        <v>856513690</v>
      </c>
    </row>
    <row r="15" spans="2:13" ht="23.1" customHeight="1" x14ac:dyDescent="0.15">
      <c r="B15" s="59"/>
      <c r="C15" s="29" t="s">
        <v>52</v>
      </c>
      <c r="D15" s="28">
        <v>7437634</v>
      </c>
      <c r="E15" s="22">
        <f>+D15+'[1]10월 '!E15</f>
        <v>72937459</v>
      </c>
      <c r="F15" s="60"/>
      <c r="G15" s="29" t="s">
        <v>19</v>
      </c>
      <c r="H15" s="29">
        <v>4523490</v>
      </c>
      <c r="I15" s="22">
        <f>+H15+'[1]10월 '!I15</f>
        <v>58222080</v>
      </c>
    </row>
    <row r="16" spans="2:13" ht="23.1" customHeight="1" x14ac:dyDescent="0.15">
      <c r="B16" s="48" t="s">
        <v>27</v>
      </c>
      <c r="C16" s="19"/>
      <c r="D16" s="19">
        <f>SUM(D17:D18)</f>
        <v>42685474</v>
      </c>
      <c r="E16" s="19">
        <f>SUM(E17:E18)</f>
        <v>239361844</v>
      </c>
      <c r="F16" s="59"/>
      <c r="G16" s="29" t="s">
        <v>44</v>
      </c>
      <c r="H16" s="29">
        <v>17943500</v>
      </c>
      <c r="I16" s="22">
        <f>+H16+'[1]10월 '!I16</f>
        <v>143699509</v>
      </c>
    </row>
    <row r="17" spans="2:13" ht="23.1" customHeight="1" x14ac:dyDescent="0.15">
      <c r="B17" s="58" t="s">
        <v>3</v>
      </c>
      <c r="C17" s="29" t="s">
        <v>4</v>
      </c>
      <c r="D17" s="30">
        <v>17930024</v>
      </c>
      <c r="E17" s="22">
        <f>+D17+'[1]10월 '!E17</f>
        <v>94916924</v>
      </c>
      <c r="F17" s="48" t="s">
        <v>26</v>
      </c>
      <c r="G17" s="18"/>
      <c r="H17" s="20">
        <f>SUM(H18:H20)</f>
        <v>12833640</v>
      </c>
      <c r="I17" s="20">
        <f>SUM(I18:I20)</f>
        <v>128538622</v>
      </c>
    </row>
    <row r="18" spans="2:13" ht="23.1" customHeight="1" x14ac:dyDescent="0.15">
      <c r="B18" s="59"/>
      <c r="C18" s="29" t="s">
        <v>5</v>
      </c>
      <c r="D18" s="30">
        <v>24755450</v>
      </c>
      <c r="E18" s="22">
        <f>+D18+'[1]10월 '!E18</f>
        <v>144444920</v>
      </c>
      <c r="F18" s="58" t="s">
        <v>15</v>
      </c>
      <c r="G18" s="29" t="s">
        <v>55</v>
      </c>
      <c r="H18" s="29">
        <v>12155360</v>
      </c>
      <c r="I18" s="22">
        <f>+H18+'[1]10월 '!I18</f>
        <v>117935600</v>
      </c>
    </row>
    <row r="19" spans="2:13" ht="23.1" customHeight="1" x14ac:dyDescent="0.15">
      <c r="B19" s="48" t="s">
        <v>28</v>
      </c>
      <c r="C19" s="19"/>
      <c r="D19" s="19">
        <f>SUM(D20:D20)</f>
        <v>0</v>
      </c>
      <c r="E19" s="19">
        <f>SUM(E20:E20)</f>
        <v>201370000</v>
      </c>
      <c r="F19" s="60"/>
      <c r="G19" s="29" t="s">
        <v>56</v>
      </c>
      <c r="H19" s="29">
        <v>471880</v>
      </c>
      <c r="I19" s="22">
        <f>+H19+'[1]10월 '!I19</f>
        <v>3766720</v>
      </c>
    </row>
    <row r="20" spans="2:13" ht="23.1" customHeight="1" x14ac:dyDescent="0.15">
      <c r="B20" s="46" t="s">
        <v>6</v>
      </c>
      <c r="C20" s="31" t="s">
        <v>18</v>
      </c>
      <c r="D20" s="31">
        <v>0</v>
      </c>
      <c r="E20" s="22">
        <f>+D20+'[1]10월 '!E20</f>
        <v>201370000</v>
      </c>
      <c r="F20" s="59"/>
      <c r="G20" s="29" t="s">
        <v>59</v>
      </c>
      <c r="H20" s="29">
        <v>206400</v>
      </c>
      <c r="I20" s="22">
        <f>+H20+'[1]10월 '!I20</f>
        <v>6836302</v>
      </c>
    </row>
    <row r="21" spans="2:13" ht="23.1" customHeight="1" x14ac:dyDescent="0.15">
      <c r="B21" s="48" t="s">
        <v>30</v>
      </c>
      <c r="C21" s="19"/>
      <c r="D21" s="20">
        <v>604293702</v>
      </c>
      <c r="E21" s="19">
        <f>SUM(E22:E23)</f>
        <v>93377345</v>
      </c>
      <c r="F21" s="48" t="s">
        <v>29</v>
      </c>
      <c r="G21" s="18"/>
      <c r="H21" s="20">
        <f>SUM(H22:H23)</f>
        <v>8496570</v>
      </c>
      <c r="I21" s="20">
        <f>SUM(I22:I23)</f>
        <v>78655130</v>
      </c>
      <c r="M21" s="4"/>
    </row>
    <row r="22" spans="2:13" ht="23.1" customHeight="1" x14ac:dyDescent="0.15">
      <c r="B22" s="40" t="s">
        <v>7</v>
      </c>
      <c r="C22" s="34" t="s">
        <v>36</v>
      </c>
      <c r="D22" s="28">
        <v>0</v>
      </c>
      <c r="E22" s="22">
        <f>+D22+'[2]8월  '!E22</f>
        <v>64571773</v>
      </c>
      <c r="F22" s="67" t="s">
        <v>16</v>
      </c>
      <c r="G22" s="32" t="s">
        <v>16</v>
      </c>
      <c r="H22" s="33">
        <v>6478070</v>
      </c>
      <c r="I22" s="22">
        <f>+H22+'[1]10월 '!I22</f>
        <v>50947530</v>
      </c>
    </row>
    <row r="23" spans="2:13" ht="23.1" customHeight="1" x14ac:dyDescent="0.15">
      <c r="B23" s="41"/>
      <c r="C23" s="29" t="s">
        <v>37</v>
      </c>
      <c r="D23" s="33">
        <v>0</v>
      </c>
      <c r="E23" s="22">
        <f>+D23+'[2]8월  '!E23</f>
        <v>28805572</v>
      </c>
      <c r="F23" s="68"/>
      <c r="G23" s="32" t="s">
        <v>53</v>
      </c>
      <c r="H23" s="33">
        <v>2018500</v>
      </c>
      <c r="I23" s="22">
        <f>+H23+'[1]10월 '!I23</f>
        <v>27707600</v>
      </c>
    </row>
    <row r="24" spans="2:13" ht="23.1" customHeight="1" x14ac:dyDescent="0.15">
      <c r="B24" s="48" t="s">
        <v>32</v>
      </c>
      <c r="C24" s="19"/>
      <c r="D24" s="19">
        <f>+D25+D27+D26</f>
        <v>168350</v>
      </c>
      <c r="E24" s="19">
        <f>SUM(E25:E27)</f>
        <v>1738316</v>
      </c>
      <c r="F24" s="48" t="s">
        <v>58</v>
      </c>
      <c r="G24" s="18"/>
      <c r="H24" s="20">
        <f>H25</f>
        <v>0</v>
      </c>
      <c r="I24" s="20">
        <f>I25</f>
        <v>53094</v>
      </c>
    </row>
    <row r="25" spans="2:13" ht="23.1" customHeight="1" x14ac:dyDescent="0.15">
      <c r="B25" s="58" t="s">
        <v>8</v>
      </c>
      <c r="C25" s="29" t="s">
        <v>57</v>
      </c>
      <c r="D25" s="28"/>
      <c r="E25" s="22">
        <f>+D25+'[1]10월 '!E25</f>
        <v>271279</v>
      </c>
      <c r="F25" s="46" t="s">
        <v>35</v>
      </c>
      <c r="G25" s="32" t="s">
        <v>61</v>
      </c>
      <c r="H25" s="35">
        <v>0</v>
      </c>
      <c r="I25" s="23">
        <f>+H25+'[2]8월  '!I25</f>
        <v>53094</v>
      </c>
    </row>
    <row r="26" spans="2:13" ht="23.1" customHeight="1" x14ac:dyDescent="0.15">
      <c r="B26" s="60"/>
      <c r="C26" s="29" t="s">
        <v>60</v>
      </c>
      <c r="D26" s="28"/>
      <c r="E26" s="22">
        <f>+D26+'[3]9월 '!E26</f>
        <v>5826</v>
      </c>
      <c r="F26" s="36" t="s">
        <v>33</v>
      </c>
      <c r="G26" s="20"/>
      <c r="H26" s="37">
        <f>+H27</f>
        <v>104000</v>
      </c>
      <c r="I26" s="20">
        <f>+I27</f>
        <v>795240</v>
      </c>
    </row>
    <row r="27" spans="2:13" ht="23.1" customHeight="1" x14ac:dyDescent="0.15">
      <c r="B27" s="59"/>
      <c r="C27" s="29" t="s">
        <v>34</v>
      </c>
      <c r="D27" s="28">
        <v>168350</v>
      </c>
      <c r="E27" s="22">
        <f>+D27+'[1]10월 '!E27</f>
        <v>1461211</v>
      </c>
      <c r="F27" s="47" t="s">
        <v>20</v>
      </c>
      <c r="G27" s="29" t="s">
        <v>20</v>
      </c>
      <c r="H27" s="38">
        <v>104000</v>
      </c>
      <c r="I27" s="23">
        <f>+H27+'[1]10월 '!I27</f>
        <v>795240</v>
      </c>
    </row>
    <row r="28" spans="2:13" ht="23.1" customHeight="1" x14ac:dyDescent="0.15">
      <c r="B28" s="5"/>
      <c r="C28" s="6"/>
      <c r="D28" s="6"/>
      <c r="E28" s="6"/>
      <c r="F28" s="36" t="s">
        <v>31</v>
      </c>
      <c r="G28" s="39"/>
      <c r="H28" s="20">
        <f>+H29</f>
        <v>548745022</v>
      </c>
      <c r="I28" s="20">
        <f>+I29</f>
        <v>548745022</v>
      </c>
    </row>
    <row r="29" spans="2:13" s="3" customFormat="1" ht="23.1" customHeight="1" x14ac:dyDescent="0.15">
      <c r="B29" s="4"/>
      <c r="C29" s="2"/>
      <c r="D29" s="1"/>
      <c r="E29" s="1"/>
      <c r="F29" s="33" t="s">
        <v>21</v>
      </c>
      <c r="G29" s="31" t="s">
        <v>22</v>
      </c>
      <c r="H29" s="31">
        <v>548745022</v>
      </c>
      <c r="I29" s="31">
        <v>548745022</v>
      </c>
    </row>
    <row r="30" spans="2:13" ht="23.1" customHeight="1" x14ac:dyDescent="0.15">
      <c r="B30" s="4"/>
      <c r="F30" s="7"/>
      <c r="G30" s="7"/>
    </row>
    <row r="31" spans="2:13" ht="23.1" customHeight="1" x14ac:dyDescent="0.15">
      <c r="B31" s="4"/>
    </row>
    <row r="32" spans="2:13" ht="23.1" customHeight="1" x14ac:dyDescent="0.15"/>
    <row r="33" spans="7:9" ht="23.1" customHeight="1" x14ac:dyDescent="0.15"/>
    <row r="34" spans="7:9" ht="23.1" customHeight="1" x14ac:dyDescent="0.15"/>
    <row r="35" spans="7:9" ht="23.1" customHeight="1" x14ac:dyDescent="0.15"/>
    <row r="36" spans="7:9" ht="23.1" customHeight="1" x14ac:dyDescent="0.15">
      <c r="G36" s="69"/>
      <c r="H36" s="69"/>
      <c r="I36" s="69"/>
    </row>
    <row r="37" spans="7:9" ht="23.1" customHeight="1" x14ac:dyDescent="0.15">
      <c r="G37" s="70"/>
      <c r="H37" s="70"/>
      <c r="I37" s="70"/>
    </row>
    <row r="38" spans="7:9" ht="23.1" customHeight="1" x14ac:dyDescent="0.15"/>
    <row r="39" spans="7:9" ht="29.25" customHeight="1" x14ac:dyDescent="0.15"/>
  </sheetData>
  <mergeCells count="18">
    <mergeCell ref="B6:C6"/>
    <mergeCell ref="F6:G6"/>
    <mergeCell ref="B1:I1"/>
    <mergeCell ref="B4:E4"/>
    <mergeCell ref="F4:I4"/>
    <mergeCell ref="B5:C5"/>
    <mergeCell ref="F5:G5"/>
    <mergeCell ref="F22:F23"/>
    <mergeCell ref="B25:B27"/>
    <mergeCell ref="G36:I36"/>
    <mergeCell ref="G37:I37"/>
    <mergeCell ref="F7:G7"/>
    <mergeCell ref="B8:B10"/>
    <mergeCell ref="F8:F12"/>
    <mergeCell ref="B12:B15"/>
    <mergeCell ref="F14:F16"/>
    <mergeCell ref="B17:B18"/>
    <mergeCell ref="F18:F20"/>
  </mergeCells>
  <phoneticPr fontId="19" type="noConversion"/>
  <pageMargins left="0.70866141732283472" right="0.70866141732283472" top="0.74803149606299213" bottom="0.74803149606299213" header="0.31496062992125984" footer="0.31496062992125984"/>
  <pageSetup paperSize="9" scale="4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39"/>
  <sheetViews>
    <sheetView topLeftCell="C4" zoomScale="75" zoomScaleNormal="75" workbookViewId="0">
      <selection activeCell="D21" sqref="D21"/>
    </sheetView>
  </sheetViews>
  <sheetFormatPr defaultRowHeight="13.5" x14ac:dyDescent="0.15"/>
  <cols>
    <col min="1" max="1" width="1.21875" style="1" customWidth="1"/>
    <col min="2" max="2" width="14.109375" style="1" customWidth="1"/>
    <col min="3" max="3" width="25.109375" style="2" customWidth="1"/>
    <col min="4" max="4" width="18" style="1" customWidth="1"/>
    <col min="5" max="5" width="18.21875" style="1" customWidth="1"/>
    <col min="6" max="6" width="12.88671875" style="1" customWidth="1"/>
    <col min="7" max="7" width="24.44140625" style="2" customWidth="1"/>
    <col min="8" max="8" width="16.77734375" style="2" customWidth="1"/>
    <col min="9" max="9" width="18.6640625" style="1" customWidth="1"/>
    <col min="10" max="16384" width="8.88671875" style="1"/>
  </cols>
  <sheetData>
    <row r="1" spans="2:13" ht="44.25" x14ac:dyDescent="0.15">
      <c r="B1" s="61" t="s">
        <v>62</v>
      </c>
      <c r="C1" s="61"/>
      <c r="D1" s="61"/>
      <c r="E1" s="61"/>
      <c r="F1" s="61"/>
      <c r="G1" s="61"/>
      <c r="H1" s="61"/>
      <c r="I1" s="61"/>
    </row>
    <row r="2" spans="2:13" ht="44.25" x14ac:dyDescent="0.15">
      <c r="B2" s="9"/>
      <c r="C2" s="9"/>
      <c r="D2" s="9"/>
      <c r="E2" s="9"/>
      <c r="F2" s="9"/>
      <c r="G2" s="9"/>
      <c r="H2" s="9"/>
      <c r="I2" s="9"/>
      <c r="M2" s="4" t="s">
        <v>50</v>
      </c>
    </row>
    <row r="3" spans="2:13" ht="33" customHeight="1" x14ac:dyDescent="0.15">
      <c r="B3" s="10" t="s">
        <v>54</v>
      </c>
      <c r="C3" s="11"/>
      <c r="D3" s="12"/>
      <c r="E3" s="13"/>
      <c r="F3" s="12"/>
      <c r="G3" s="11"/>
      <c r="H3" s="11"/>
      <c r="I3" s="14" t="s">
        <v>9</v>
      </c>
    </row>
    <row r="4" spans="2:13" ht="36.75" customHeight="1" x14ac:dyDescent="0.15">
      <c r="B4" s="62" t="s">
        <v>10</v>
      </c>
      <c r="C4" s="62"/>
      <c r="D4" s="62"/>
      <c r="E4" s="62"/>
      <c r="F4" s="62" t="s">
        <v>11</v>
      </c>
      <c r="G4" s="62"/>
      <c r="H4" s="62"/>
      <c r="I4" s="62"/>
    </row>
    <row r="5" spans="2:13" ht="40.5" customHeight="1" x14ac:dyDescent="0.15">
      <c r="B5" s="63" t="s">
        <v>12</v>
      </c>
      <c r="C5" s="64"/>
      <c r="D5" s="15" t="s">
        <v>63</v>
      </c>
      <c r="E5" s="42" t="s">
        <v>64</v>
      </c>
      <c r="F5" s="62" t="s">
        <v>12</v>
      </c>
      <c r="G5" s="62"/>
      <c r="H5" s="15" t="s">
        <v>65</v>
      </c>
      <c r="I5" s="42" t="s">
        <v>64</v>
      </c>
    </row>
    <row r="6" spans="2:13" ht="32.25" customHeight="1" x14ac:dyDescent="0.15">
      <c r="B6" s="62" t="s">
        <v>13</v>
      </c>
      <c r="C6" s="62"/>
      <c r="D6" s="16">
        <f>+D11+D16+D19+D21+D24+D7</f>
        <v>810152852</v>
      </c>
      <c r="E6" s="16">
        <f>+E11+E16+E19+E21+E24+E7</f>
        <v>3106770506</v>
      </c>
      <c r="F6" s="62" t="s">
        <v>13</v>
      </c>
      <c r="G6" s="62"/>
      <c r="H6" s="17">
        <f>+H7+H13+H17+H21+H24+H27+H29</f>
        <v>810152852</v>
      </c>
      <c r="I6" s="17">
        <f>+I7+I13+I17+I21+I24+I27+I29</f>
        <v>3106770506</v>
      </c>
    </row>
    <row r="7" spans="2:13" ht="22.5" customHeight="1" x14ac:dyDescent="0.15">
      <c r="B7" s="45" t="s">
        <v>51</v>
      </c>
      <c r="C7" s="18"/>
      <c r="D7" s="19">
        <f>SUM(D8:D10)</f>
        <v>410519660</v>
      </c>
      <c r="E7" s="19">
        <f>SUM(E8:E10)</f>
        <v>2396556500</v>
      </c>
      <c r="F7" s="65" t="s">
        <v>25</v>
      </c>
      <c r="G7" s="66"/>
      <c r="H7" s="20">
        <f>SUM(H8:H12)</f>
        <v>104592900</v>
      </c>
      <c r="I7" s="20">
        <f>SUM(I8:I12)</f>
        <v>1344720049</v>
      </c>
    </row>
    <row r="8" spans="2:13" ht="22.5" customHeight="1" x14ac:dyDescent="0.15">
      <c r="B8" s="58" t="s">
        <v>1</v>
      </c>
      <c r="C8" s="21" t="s">
        <v>48</v>
      </c>
      <c r="D8" s="22">
        <v>33795080</v>
      </c>
      <c r="E8" s="22">
        <f>+D8+'[3]9월 '!E8</f>
        <v>309230440</v>
      </c>
      <c r="F8" s="58" t="s">
        <v>17</v>
      </c>
      <c r="G8" s="23" t="s">
        <v>45</v>
      </c>
      <c r="H8" s="23">
        <v>19259810</v>
      </c>
      <c r="I8" s="22">
        <f>+H8+'[3]9월 '!I8</f>
        <v>141780129</v>
      </c>
    </row>
    <row r="9" spans="2:13" ht="22.5" customHeight="1" x14ac:dyDescent="0.15">
      <c r="B9" s="60"/>
      <c r="C9" s="24" t="s">
        <v>38</v>
      </c>
      <c r="D9" s="25">
        <v>349066040</v>
      </c>
      <c r="E9" s="22">
        <f>+D9+'[3]9월 '!E9</f>
        <v>1861313580</v>
      </c>
      <c r="F9" s="60"/>
      <c r="G9" s="26" t="s">
        <v>23</v>
      </c>
      <c r="H9" s="27">
        <v>0</v>
      </c>
      <c r="I9" s="22">
        <f>+H9+'[3]9월 '!I9</f>
        <v>4081260</v>
      </c>
      <c r="J9" s="8"/>
    </row>
    <row r="10" spans="2:13" ht="22.5" customHeight="1" x14ac:dyDescent="0.15">
      <c r="B10" s="59"/>
      <c r="C10" s="26" t="s">
        <v>39</v>
      </c>
      <c r="D10" s="28">
        <v>27658540</v>
      </c>
      <c r="E10" s="22">
        <f>+D10+'[3]9월 '!E10</f>
        <v>226012480</v>
      </c>
      <c r="F10" s="60"/>
      <c r="G10" s="23" t="s">
        <v>46</v>
      </c>
      <c r="H10" s="23">
        <v>32357750</v>
      </c>
      <c r="I10" s="22">
        <f>+H10+'[3]9월 '!I10</f>
        <v>161415222</v>
      </c>
    </row>
    <row r="11" spans="2:13" ht="23.1" customHeight="1" x14ac:dyDescent="0.15">
      <c r="B11" s="45" t="s">
        <v>14</v>
      </c>
      <c r="C11" s="18"/>
      <c r="D11" s="19">
        <f>SUM(D12:D15)</f>
        <v>17605449</v>
      </c>
      <c r="E11" s="19">
        <f>SUM(E12:E15)</f>
        <v>217220325</v>
      </c>
      <c r="F11" s="60"/>
      <c r="G11" s="23" t="s">
        <v>47</v>
      </c>
      <c r="H11" s="23">
        <v>16072080</v>
      </c>
      <c r="I11" s="22">
        <f>+H11+'[3]9월 '!I11</f>
        <v>194834517</v>
      </c>
    </row>
    <row r="12" spans="2:13" ht="23.1" customHeight="1" x14ac:dyDescent="0.15">
      <c r="B12" s="58" t="s">
        <v>2</v>
      </c>
      <c r="C12" s="29" t="s">
        <v>40</v>
      </c>
      <c r="D12" s="28">
        <v>10926000</v>
      </c>
      <c r="E12" s="22">
        <f>+D12+'[3]9월 '!E12</f>
        <v>141012000</v>
      </c>
      <c r="F12" s="59"/>
      <c r="G12" s="26" t="s">
        <v>49</v>
      </c>
      <c r="H12" s="23">
        <v>36903260</v>
      </c>
      <c r="I12" s="22">
        <f>+H12+'[3]9월 '!I12</f>
        <v>842608921</v>
      </c>
    </row>
    <row r="13" spans="2:13" ht="22.5" customHeight="1" x14ac:dyDescent="0.15">
      <c r="B13" s="60"/>
      <c r="C13" s="29" t="s">
        <v>41</v>
      </c>
      <c r="D13" s="28">
        <v>372000</v>
      </c>
      <c r="E13" s="22">
        <f>+D13+'[3]9월 '!E13</f>
        <v>4216000</v>
      </c>
      <c r="F13" s="45" t="s">
        <v>24</v>
      </c>
      <c r="G13" s="18"/>
      <c r="H13" s="20">
        <f>SUM(H14:H16)</f>
        <v>77853260</v>
      </c>
      <c r="I13" s="20">
        <f>SUM(I14:I16)</f>
        <v>969357239</v>
      </c>
      <c r="J13" s="8"/>
    </row>
    <row r="14" spans="2:13" ht="22.5" customHeight="1" x14ac:dyDescent="0.15">
      <c r="B14" s="60"/>
      <c r="C14" s="29" t="s">
        <v>42</v>
      </c>
      <c r="D14" s="28">
        <v>680000</v>
      </c>
      <c r="E14" s="22">
        <f>+D14+'[3]9월 '!E14</f>
        <v>6492500</v>
      </c>
      <c r="F14" s="58" t="s">
        <v>0</v>
      </c>
      <c r="G14" s="29" t="s">
        <v>43</v>
      </c>
      <c r="H14" s="29">
        <v>67179090</v>
      </c>
      <c r="I14" s="22">
        <f>+H14+'[3]9월 '!I14</f>
        <v>789902640</v>
      </c>
    </row>
    <row r="15" spans="2:13" ht="23.1" customHeight="1" x14ac:dyDescent="0.15">
      <c r="B15" s="59"/>
      <c r="C15" s="29" t="s">
        <v>52</v>
      </c>
      <c r="D15" s="28">
        <v>5627449</v>
      </c>
      <c r="E15" s="22">
        <f>+D15+'[3]9월 '!E15</f>
        <v>65499825</v>
      </c>
      <c r="F15" s="60"/>
      <c r="G15" s="29" t="s">
        <v>19</v>
      </c>
      <c r="H15" s="29">
        <v>4421360</v>
      </c>
      <c r="I15" s="22">
        <f>+H15+'[3]9월 '!I15</f>
        <v>53698590</v>
      </c>
    </row>
    <row r="16" spans="2:13" ht="23.1" customHeight="1" x14ac:dyDescent="0.15">
      <c r="B16" s="45" t="s">
        <v>27</v>
      </c>
      <c r="C16" s="19"/>
      <c r="D16" s="19">
        <f>SUM(D17:D18)</f>
        <v>26908700</v>
      </c>
      <c r="E16" s="19">
        <f>SUM(E17:E18)</f>
        <v>196676370</v>
      </c>
      <c r="F16" s="59"/>
      <c r="G16" s="29" t="s">
        <v>44</v>
      </c>
      <c r="H16" s="29">
        <v>6252810</v>
      </c>
      <c r="I16" s="22">
        <f>+H16+'[3]9월 '!I16</f>
        <v>125756009</v>
      </c>
    </row>
    <row r="17" spans="2:13" ht="23.1" customHeight="1" x14ac:dyDescent="0.15">
      <c r="B17" s="58" t="s">
        <v>3</v>
      </c>
      <c r="C17" s="29" t="s">
        <v>4</v>
      </c>
      <c r="D17" s="30">
        <v>1440000</v>
      </c>
      <c r="E17" s="22">
        <f>+D17+'[3]9월 '!E17</f>
        <v>76986900</v>
      </c>
      <c r="F17" s="45" t="s">
        <v>26</v>
      </c>
      <c r="G17" s="18"/>
      <c r="H17" s="20">
        <f>SUM(H18:H20)</f>
        <v>14457040</v>
      </c>
      <c r="I17" s="20">
        <f>SUM(I18:I20)</f>
        <v>115704982</v>
      </c>
    </row>
    <row r="18" spans="2:13" ht="23.1" customHeight="1" x14ac:dyDescent="0.15">
      <c r="B18" s="59"/>
      <c r="C18" s="29" t="s">
        <v>5</v>
      </c>
      <c r="D18" s="30">
        <v>25468700</v>
      </c>
      <c r="E18" s="22">
        <f>+D18+'[3]9월 '!E18</f>
        <v>119689470</v>
      </c>
      <c r="F18" s="58" t="s">
        <v>15</v>
      </c>
      <c r="G18" s="29" t="s">
        <v>55</v>
      </c>
      <c r="H18" s="29">
        <v>12972440</v>
      </c>
      <c r="I18" s="22">
        <f>+H18+'[3]9월 '!I18</f>
        <v>105780240</v>
      </c>
    </row>
    <row r="19" spans="2:13" ht="23.1" customHeight="1" x14ac:dyDescent="0.15">
      <c r="B19" s="45" t="s">
        <v>28</v>
      </c>
      <c r="C19" s="19"/>
      <c r="D19" s="19">
        <f>SUM(D20:D20)</f>
        <v>47370000</v>
      </c>
      <c r="E19" s="19">
        <f>SUM(E20:E20)</f>
        <v>201370000</v>
      </c>
      <c r="F19" s="60"/>
      <c r="G19" s="29" t="s">
        <v>56</v>
      </c>
      <c r="H19" s="29">
        <v>558500</v>
      </c>
      <c r="I19" s="22">
        <f>+H19+'[3]9월 '!I19</f>
        <v>3294840</v>
      </c>
    </row>
    <row r="20" spans="2:13" ht="23.1" customHeight="1" x14ac:dyDescent="0.15">
      <c r="B20" s="43" t="s">
        <v>6</v>
      </c>
      <c r="C20" s="31" t="s">
        <v>18</v>
      </c>
      <c r="D20" s="31">
        <v>47370000</v>
      </c>
      <c r="E20" s="22">
        <f>+D20+'[3]9월 '!E20</f>
        <v>201370000</v>
      </c>
      <c r="F20" s="59"/>
      <c r="G20" s="29" t="s">
        <v>59</v>
      </c>
      <c r="H20" s="29">
        <v>926100</v>
      </c>
      <c r="I20" s="22">
        <f>+H20+'[3]9월 '!I20</f>
        <v>6629902</v>
      </c>
    </row>
    <row r="21" spans="2:13" ht="23.1" customHeight="1" x14ac:dyDescent="0.15">
      <c r="B21" s="45" t="s">
        <v>30</v>
      </c>
      <c r="C21" s="19"/>
      <c r="D21" s="20">
        <v>307690043</v>
      </c>
      <c r="E21" s="19">
        <f>SUM(E22:E23)</f>
        <v>93377345</v>
      </c>
      <c r="F21" s="45" t="s">
        <v>29</v>
      </c>
      <c r="G21" s="18"/>
      <c r="H21" s="20">
        <f>SUM(H22:H23)</f>
        <v>7164310</v>
      </c>
      <c r="I21" s="20">
        <f>SUM(I22:I23)</f>
        <v>70158560</v>
      </c>
      <c r="M21" s="4"/>
    </row>
    <row r="22" spans="2:13" ht="23.1" customHeight="1" x14ac:dyDescent="0.15">
      <c r="B22" s="40" t="s">
        <v>7</v>
      </c>
      <c r="C22" s="34" t="s">
        <v>36</v>
      </c>
      <c r="D22" s="28">
        <v>0</v>
      </c>
      <c r="E22" s="22">
        <f>+D22+'[2]8월  '!E22</f>
        <v>64571773</v>
      </c>
      <c r="F22" s="67" t="s">
        <v>16</v>
      </c>
      <c r="G22" s="32" t="s">
        <v>16</v>
      </c>
      <c r="H22" s="33">
        <v>4590310</v>
      </c>
      <c r="I22" s="22">
        <f>+H22+'[3]9월 '!I22</f>
        <v>44469460</v>
      </c>
    </row>
    <row r="23" spans="2:13" ht="23.1" customHeight="1" x14ac:dyDescent="0.15">
      <c r="B23" s="41"/>
      <c r="C23" s="29" t="s">
        <v>37</v>
      </c>
      <c r="D23" s="33">
        <v>0</v>
      </c>
      <c r="E23" s="22">
        <f>+D23+'[2]8월  '!E23</f>
        <v>28805572</v>
      </c>
      <c r="F23" s="68"/>
      <c r="G23" s="32" t="s">
        <v>53</v>
      </c>
      <c r="H23" s="33">
        <v>2574000</v>
      </c>
      <c r="I23" s="22">
        <f>+H23+'[3]9월 '!I23</f>
        <v>25689100</v>
      </c>
    </row>
    <row r="24" spans="2:13" ht="23.1" customHeight="1" x14ac:dyDescent="0.15">
      <c r="B24" s="45" t="s">
        <v>32</v>
      </c>
      <c r="C24" s="19"/>
      <c r="D24" s="19">
        <f>+D25+D27+D26</f>
        <v>59000</v>
      </c>
      <c r="E24" s="19">
        <f>SUM(E25:E27)</f>
        <v>1569966</v>
      </c>
      <c r="F24" s="45" t="s">
        <v>58</v>
      </c>
      <c r="G24" s="18"/>
      <c r="H24" s="20">
        <f>H26+H25</f>
        <v>1791640</v>
      </c>
      <c r="I24" s="20">
        <f>I26+I25</f>
        <v>1844734</v>
      </c>
    </row>
    <row r="25" spans="2:13" ht="23.1" customHeight="1" x14ac:dyDescent="0.15">
      <c r="B25" s="58" t="s">
        <v>8</v>
      </c>
      <c r="C25" s="29" t="s">
        <v>57</v>
      </c>
      <c r="D25" s="28"/>
      <c r="E25" s="22">
        <f>+D25+'[3]9월 '!E25</f>
        <v>271279</v>
      </c>
      <c r="F25" s="67" t="s">
        <v>35</v>
      </c>
      <c r="G25" s="49" t="s">
        <v>66</v>
      </c>
      <c r="H25" s="50">
        <v>1791640</v>
      </c>
      <c r="I25" s="50">
        <v>1791640</v>
      </c>
    </row>
    <row r="26" spans="2:13" ht="23.1" customHeight="1" x14ac:dyDescent="0.15">
      <c r="B26" s="60"/>
      <c r="C26" s="29" t="s">
        <v>60</v>
      </c>
      <c r="D26" s="28"/>
      <c r="E26" s="22">
        <f>+D26+'[3]9월 '!E26</f>
        <v>5826</v>
      </c>
      <c r="F26" s="68"/>
      <c r="G26" s="32" t="s">
        <v>61</v>
      </c>
      <c r="H26" s="35"/>
      <c r="I26" s="23">
        <f>+H26+'[2]8월  '!I25</f>
        <v>53094</v>
      </c>
    </row>
    <row r="27" spans="2:13" ht="23.1" customHeight="1" x14ac:dyDescent="0.15">
      <c r="B27" s="59"/>
      <c r="C27" s="29" t="s">
        <v>34</v>
      </c>
      <c r="D27" s="28">
        <v>59000</v>
      </c>
      <c r="E27" s="22">
        <f>+D27+'[3]9월 '!E27</f>
        <v>1292861</v>
      </c>
      <c r="F27" s="36" t="s">
        <v>33</v>
      </c>
      <c r="G27" s="20"/>
      <c r="H27" s="37">
        <f>+H28</f>
        <v>0</v>
      </c>
      <c r="I27" s="20">
        <f>+I28</f>
        <v>691240</v>
      </c>
    </row>
    <row r="28" spans="2:13" ht="23.1" customHeight="1" x14ac:dyDescent="0.15">
      <c r="B28" s="5"/>
      <c r="C28" s="6"/>
      <c r="D28" s="6"/>
      <c r="E28" s="6"/>
      <c r="F28" s="44" t="s">
        <v>20</v>
      </c>
      <c r="G28" s="29" t="s">
        <v>20</v>
      </c>
      <c r="H28" s="38"/>
      <c r="I28" s="23">
        <f>+H28+'[3]9월 '!I27</f>
        <v>691240</v>
      </c>
    </row>
    <row r="29" spans="2:13" s="3" customFormat="1" ht="23.1" customHeight="1" x14ac:dyDescent="0.15">
      <c r="B29" s="4"/>
      <c r="C29" s="2"/>
      <c r="D29" s="1"/>
      <c r="E29" s="1"/>
      <c r="F29" s="36" t="s">
        <v>31</v>
      </c>
      <c r="G29" s="39"/>
      <c r="H29" s="20">
        <f>+H30</f>
        <v>604293702</v>
      </c>
      <c r="I29" s="20">
        <f>+I30</f>
        <v>604293702</v>
      </c>
    </row>
    <row r="30" spans="2:13" ht="23.1" customHeight="1" x14ac:dyDescent="0.15">
      <c r="B30" s="4"/>
      <c r="F30" s="33" t="s">
        <v>21</v>
      </c>
      <c r="G30" s="31" t="s">
        <v>22</v>
      </c>
      <c r="H30" s="31">
        <v>604293702</v>
      </c>
      <c r="I30" s="31">
        <v>604293702</v>
      </c>
    </row>
    <row r="31" spans="2:13" ht="23.1" customHeight="1" x14ac:dyDescent="0.15">
      <c r="B31" s="4"/>
      <c r="F31" s="7"/>
      <c r="G31" s="7"/>
    </row>
    <row r="32" spans="2:13" ht="23.1" customHeight="1" x14ac:dyDescent="0.15"/>
    <row r="33" spans="7:9" ht="23.1" customHeight="1" x14ac:dyDescent="0.15"/>
    <row r="34" spans="7:9" ht="23.1" customHeight="1" x14ac:dyDescent="0.15"/>
    <row r="35" spans="7:9" ht="23.1" customHeight="1" x14ac:dyDescent="0.15"/>
    <row r="36" spans="7:9" ht="23.1" customHeight="1" x14ac:dyDescent="0.15"/>
    <row r="37" spans="7:9" ht="23.1" customHeight="1" x14ac:dyDescent="0.15">
      <c r="G37" s="69"/>
      <c r="H37" s="69"/>
      <c r="I37" s="69"/>
    </row>
    <row r="38" spans="7:9" ht="23.1" customHeight="1" x14ac:dyDescent="0.15">
      <c r="G38" s="70"/>
      <c r="H38" s="70"/>
      <c r="I38" s="70"/>
    </row>
    <row r="39" spans="7:9" ht="29.25" customHeight="1" x14ac:dyDescent="0.15"/>
  </sheetData>
  <mergeCells count="19">
    <mergeCell ref="F22:F23"/>
    <mergeCell ref="B25:B27"/>
    <mergeCell ref="G37:I37"/>
    <mergeCell ref="G38:I38"/>
    <mergeCell ref="F25:F26"/>
    <mergeCell ref="B17:B18"/>
    <mergeCell ref="F18:F20"/>
    <mergeCell ref="B1:I1"/>
    <mergeCell ref="B4:E4"/>
    <mergeCell ref="F4:I4"/>
    <mergeCell ref="B5:C5"/>
    <mergeCell ref="F5:G5"/>
    <mergeCell ref="B6:C6"/>
    <mergeCell ref="F6:G6"/>
    <mergeCell ref="F7:G7"/>
    <mergeCell ref="B8:B10"/>
    <mergeCell ref="F8:F12"/>
    <mergeCell ref="B12:B15"/>
    <mergeCell ref="F14:F16"/>
  </mergeCells>
  <phoneticPr fontId="19" type="noConversion"/>
  <pageMargins left="0.70866141732283472" right="0.70866141732283472" top="0.74803149606299213" bottom="0.74803149606299213" header="0.31496062992125984" footer="0.31496062992125984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4</vt:i4>
      </vt:variant>
    </vt:vector>
  </HeadingPairs>
  <TitlesOfParts>
    <vt:vector size="8" baseType="lpstr">
      <vt:lpstr>4분기</vt:lpstr>
      <vt:lpstr>12월 </vt:lpstr>
      <vt:lpstr>11월 </vt:lpstr>
      <vt:lpstr>10월 </vt:lpstr>
      <vt:lpstr>'10월 '!Print_Area</vt:lpstr>
      <vt:lpstr>'11월 '!Print_Area</vt:lpstr>
      <vt:lpstr>'12월 '!Print_Area</vt:lpstr>
      <vt:lpstr>'4분기'!Print_Area</vt:lpstr>
    </vt:vector>
  </TitlesOfParts>
  <Company>Samsung Electronics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achim0713</cp:lastModifiedBy>
  <cp:lastPrinted>2018-01-05T06:17:18Z</cp:lastPrinted>
  <dcterms:created xsi:type="dcterms:W3CDTF">2009-10-06T09:53:12Z</dcterms:created>
  <dcterms:modified xsi:type="dcterms:W3CDTF">2018-01-05T06:20:09Z</dcterms:modified>
  <cp:contentStatus>최종본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